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60" windowWidth="15195" windowHeight="9225" tabRatio="902"/>
  </bookViews>
  <sheets>
    <sheet name="Help" sheetId="20" r:id="rId1"/>
    <sheet name="Coversheets" sheetId="1" r:id="rId2"/>
    <sheet name="Exhibit A" sheetId="2" r:id="rId3"/>
    <sheet name="Exhibit G" sheetId="10" r:id="rId4"/>
    <sheet name="Exhibit H" sheetId="11" r:id="rId5"/>
    <sheet name="Exhibit I" sheetId="12" r:id="rId6"/>
    <sheet name="Exhibit J" sheetId="13" r:id="rId7"/>
    <sheet name="Exhibit K" sheetId="14" r:id="rId8"/>
    <sheet name="Exhibit L" sheetId="15" r:id="rId9"/>
    <sheet name="Exhibit Y" sheetId="18" r:id="rId10"/>
    <sheet name="Exhibit Z" sheetId="19" r:id="rId11"/>
    <sheet name="Exhibit KK" sheetId="21" r:id="rId12"/>
  </sheets>
  <definedNames>
    <definedName name="_xlnm.Print_Area" localSheetId="1">Coversheets!$A$1:$CB$51</definedName>
    <definedName name="_xlnm.Print_Area" localSheetId="2">'Exhibit A'!$B$1:$EZ$58,'Exhibit A'!$B$59:$HC$176</definedName>
    <definedName name="_xlnm.Print_Area" localSheetId="3">'Exhibit G'!$A$1:$BB$264</definedName>
    <definedName name="_xlnm.Print_Area" localSheetId="4">'Exhibit H'!$A$1:$BB$180,'Exhibit H'!$A$181:$AN$240</definedName>
    <definedName name="_xlnm.Print_Area" localSheetId="10">'Exhibit Z'!$A$1:$CM$118</definedName>
  </definedNames>
  <calcPr calcId="152511"/>
</workbook>
</file>

<file path=xl/calcChain.xml><?xml version="1.0" encoding="utf-8"?>
<calcChain xmlns="http://schemas.openxmlformats.org/spreadsheetml/2006/main">
  <c r="B2" i="19" l="1"/>
  <c r="AX37" i="1"/>
  <c r="AX29" i="1"/>
  <c r="AX17" i="1"/>
  <c r="AX33" i="1"/>
  <c r="AX24" i="1"/>
  <c r="AH23" i="1"/>
  <c r="AX15" i="1" l="1"/>
  <c r="AH37" i="1" l="1"/>
  <c r="BN6" i="1" l="1"/>
  <c r="AV33" i="19"/>
  <c r="AV32" i="19"/>
  <c r="AV31" i="19"/>
  <c r="AV30" i="19"/>
  <c r="AV29" i="19"/>
  <c r="AV28" i="19"/>
  <c r="A11" i="21"/>
  <c r="A9" i="21"/>
  <c r="A80" i="18"/>
  <c r="A5" i="21"/>
  <c r="J70" i="21"/>
  <c r="J71" i="21" s="1"/>
  <c r="J72" i="21" s="1"/>
  <c r="J65" i="21"/>
  <c r="J66" i="21" s="1"/>
  <c r="J67" i="21" s="1"/>
  <c r="J68" i="21" s="1"/>
  <c r="J69" i="21" s="1"/>
  <c r="I65" i="21"/>
  <c r="I66" i="21" s="1"/>
  <c r="I67" i="21" s="1"/>
  <c r="I68" i="21" s="1"/>
  <c r="I69" i="21" s="1"/>
  <c r="I70" i="21" s="1"/>
  <c r="I71" i="21" s="1"/>
  <c r="I72" i="21" s="1"/>
  <c r="H65" i="21"/>
  <c r="H66" i="21" s="1"/>
  <c r="H67" i="21" s="1"/>
  <c r="H68" i="21" s="1"/>
  <c r="H69" i="21" s="1"/>
  <c r="H70" i="21" s="1"/>
  <c r="H71" i="21" s="1"/>
  <c r="H72" i="21" s="1"/>
  <c r="G69" i="21"/>
  <c r="G70" i="21" s="1"/>
  <c r="G71" i="21" s="1"/>
  <c r="G72" i="21" s="1"/>
  <c r="G65" i="21"/>
  <c r="G66" i="21" s="1"/>
  <c r="G67" i="21" s="1"/>
  <c r="G68" i="21" s="1"/>
  <c r="F65" i="21"/>
  <c r="F66" i="21" s="1"/>
  <c r="F67" i="21" s="1"/>
  <c r="F68" i="21" s="1"/>
  <c r="F69" i="21" s="1"/>
  <c r="F70" i="21" s="1"/>
  <c r="F71" i="21" s="1"/>
  <c r="F72" i="21" s="1"/>
  <c r="J57" i="21"/>
  <c r="W191" i="10"/>
  <c r="Y191" i="10" s="1"/>
  <c r="BA169" i="10"/>
  <c r="BA168" i="10"/>
  <c r="BA167" i="10"/>
  <c r="BA166" i="10"/>
  <c r="BA165" i="10"/>
  <c r="BA163" i="10"/>
  <c r="BA155" i="10"/>
  <c r="BA154" i="10"/>
  <c r="BA153" i="10"/>
  <c r="BA150" i="10"/>
  <c r="J204" i="10" s="1"/>
  <c r="BA149" i="10"/>
  <c r="J203" i="10" s="1"/>
  <c r="BA147" i="10"/>
  <c r="BA146" i="10"/>
  <c r="BA144" i="10"/>
  <c r="BA143" i="10"/>
  <c r="BA139" i="10"/>
  <c r="W192" i="10" s="1"/>
  <c r="Y192" i="10" s="1"/>
  <c r="AN44" i="19" s="1"/>
  <c r="BA138" i="10"/>
  <c r="BA136" i="10"/>
  <c r="BA135" i="10"/>
  <c r="BA134" i="10"/>
  <c r="BA132" i="10"/>
  <c r="AH64" i="19"/>
  <c r="CB64" i="19" s="1"/>
  <c r="B61" i="19"/>
  <c r="AV61" i="19" s="1"/>
  <c r="B4" i="19"/>
  <c r="AV4" i="19" s="1"/>
  <c r="B1" i="19"/>
  <c r="B60" i="19" s="1"/>
  <c r="AV60" i="19" s="1"/>
  <c r="N87" i="18"/>
  <c r="A21" i="18"/>
  <c r="A15" i="18"/>
  <c r="AH28" i="1"/>
  <c r="AH14" i="1"/>
  <c r="AH9" i="1"/>
  <c r="AH2" i="1"/>
  <c r="R2" i="1"/>
  <c r="B51" i="1"/>
  <c r="AX50" i="1" s="1"/>
  <c r="B21" i="1"/>
  <c r="B20" i="1"/>
  <c r="BN12" i="1"/>
  <c r="GT139" i="2"/>
  <c r="N197" i="11"/>
  <c r="S53" i="19"/>
  <c r="S52" i="19"/>
  <c r="S48" i="19"/>
  <c r="S45" i="19"/>
  <c r="S44" i="19"/>
  <c r="S43" i="19"/>
  <c r="S42" i="19"/>
  <c r="S38" i="19"/>
  <c r="A1" i="11"/>
  <c r="A61" i="11" s="1"/>
  <c r="AL233" i="11"/>
  <c r="Z228" i="11"/>
  <c r="X228" i="11"/>
  <c r="V228" i="11"/>
  <c r="T228" i="11"/>
  <c r="R228" i="11"/>
  <c r="P228" i="11"/>
  <c r="J222" i="11"/>
  <c r="AL218" i="11"/>
  <c r="Z217" i="11"/>
  <c r="P217" i="11"/>
  <c r="A215" i="11"/>
  <c r="N208" i="11"/>
  <c r="A208" i="11"/>
  <c r="N207" i="11"/>
  <c r="AL204" i="11"/>
  <c r="AL211" i="11"/>
  <c r="AL200" i="11"/>
  <c r="Y200" i="11"/>
  <c r="Y203" i="11"/>
  <c r="Y206" i="11"/>
  <c r="W194" i="11"/>
  <c r="Y193" i="11"/>
  <c r="Y192" i="11"/>
  <c r="J192" i="11"/>
  <c r="A192" i="11"/>
  <c r="AL191" i="11"/>
  <c r="Y191" i="11"/>
  <c r="A191" i="11"/>
  <c r="Y190" i="11"/>
  <c r="Y189" i="11"/>
  <c r="Y188" i="11"/>
  <c r="Y194" i="11"/>
  <c r="J42" i="18" s="1"/>
  <c r="A187" i="11"/>
  <c r="AL185" i="11"/>
  <c r="Y179" i="11"/>
  <c r="J229" i="11"/>
  <c r="S47" i="19" s="1"/>
  <c r="Y178" i="11"/>
  <c r="J220" i="11"/>
  <c r="L226" i="11"/>
  <c r="N177" i="11"/>
  <c r="A177" i="11"/>
  <c r="Y176" i="11"/>
  <c r="J198" i="11"/>
  <c r="N176" i="11"/>
  <c r="A176" i="11"/>
  <c r="Y175" i="11"/>
  <c r="N175" i="11"/>
  <c r="A175" i="11"/>
  <c r="Y174" i="11"/>
  <c r="Y173" i="11"/>
  <c r="N172" i="11"/>
  <c r="A172" i="11"/>
  <c r="N170" i="11"/>
  <c r="A170" i="11"/>
  <c r="N169" i="11"/>
  <c r="A169" i="11"/>
  <c r="L166" i="11"/>
  <c r="L168" i="11"/>
  <c r="Y164" i="11"/>
  <c r="D154" i="11"/>
  <c r="D155" i="11" s="1"/>
  <c r="I153" i="11"/>
  <c r="J153" i="11"/>
  <c r="H152" i="11"/>
  <c r="Y151" i="11"/>
  <c r="Y150" i="11"/>
  <c r="N149" i="11"/>
  <c r="A149" i="11"/>
  <c r="Y147" i="11"/>
  <c r="Y146" i="11"/>
  <c r="J200" i="11"/>
  <c r="N146" i="11"/>
  <c r="A146" i="11"/>
  <c r="Y145" i="11"/>
  <c r="N145" i="11"/>
  <c r="A145" i="11"/>
  <c r="L139" i="11"/>
  <c r="L141" i="11"/>
  <c r="Y137" i="11"/>
  <c r="Y136" i="11"/>
  <c r="Y135" i="11"/>
  <c r="Y132" i="11"/>
  <c r="N124" i="11"/>
  <c r="A124" i="11"/>
  <c r="A122" i="11"/>
  <c r="A182" i="11" s="1"/>
  <c r="N182" i="11" s="1"/>
  <c r="AB182" i="11" s="1"/>
  <c r="AO117" i="11"/>
  <c r="AB117" i="11"/>
  <c r="N117" i="11"/>
  <c r="A117" i="11"/>
  <c r="AO116" i="11"/>
  <c r="AB116" i="11"/>
  <c r="N116" i="11"/>
  <c r="A116" i="11"/>
  <c r="AO115" i="11"/>
  <c r="AB115" i="11"/>
  <c r="N115" i="11"/>
  <c r="A115" i="11"/>
  <c r="A109" i="12" s="1"/>
  <c r="N109" i="12" s="1"/>
  <c r="AO112" i="11"/>
  <c r="AB112" i="11"/>
  <c r="N112" i="11"/>
  <c r="A112" i="11"/>
  <c r="AO110" i="11"/>
  <c r="AB110" i="11"/>
  <c r="N110" i="11"/>
  <c r="A110" i="11"/>
  <c r="AO109" i="11"/>
  <c r="AB109" i="11"/>
  <c r="N109" i="11"/>
  <c r="A109" i="11"/>
  <c r="AZ106" i="11"/>
  <c r="AZ108" i="11"/>
  <c r="AM106" i="11"/>
  <c r="AM108" i="11" s="1"/>
  <c r="Z106" i="11"/>
  <c r="Z108" i="11"/>
  <c r="L106" i="11"/>
  <c r="L108" i="11" s="1"/>
  <c r="AR94" i="11"/>
  <c r="AR95" i="11"/>
  <c r="AE94" i="11"/>
  <c r="AE95" i="11" s="1"/>
  <c r="R94" i="11"/>
  <c r="R95" i="11"/>
  <c r="D94" i="11"/>
  <c r="D95" i="11" s="1"/>
  <c r="AW93" i="11"/>
  <c r="AX93" i="11"/>
  <c r="AJ93" i="11"/>
  <c r="AK93" i="11" s="1"/>
  <c r="W93" i="11"/>
  <c r="X93" i="11"/>
  <c r="I93" i="11"/>
  <c r="J93" i="11" s="1"/>
  <c r="AV92" i="11"/>
  <c r="AI92" i="11"/>
  <c r="V92" i="11"/>
  <c r="H92" i="11"/>
  <c r="AO89" i="11"/>
  <c r="AB89" i="11"/>
  <c r="N89" i="11"/>
  <c r="A89" i="11"/>
  <c r="AO86" i="11"/>
  <c r="AB86" i="11"/>
  <c r="N86" i="11"/>
  <c r="A86" i="11"/>
  <c r="AO85" i="11"/>
  <c r="AB85" i="11"/>
  <c r="N85" i="11"/>
  <c r="A85" i="11"/>
  <c r="AZ79" i="11"/>
  <c r="AZ81" i="11"/>
  <c r="AZ83" i="11" s="1"/>
  <c r="AZ88" i="11" s="1"/>
  <c r="AM79" i="11"/>
  <c r="AM81" i="11"/>
  <c r="AM83" i="11" s="1"/>
  <c r="AM88" i="11" s="1"/>
  <c r="Z79" i="11"/>
  <c r="Z81" i="11"/>
  <c r="Z83" i="11" s="1"/>
  <c r="Z88" i="11" s="1"/>
  <c r="L79" i="11"/>
  <c r="L81" i="11"/>
  <c r="L83" i="11" s="1"/>
  <c r="L88" i="11" s="1"/>
  <c r="AO64" i="11"/>
  <c r="AB64" i="11"/>
  <c r="N64" i="11"/>
  <c r="A64" i="11"/>
  <c r="AO62" i="11"/>
  <c r="AB62" i="11"/>
  <c r="N62" i="11"/>
  <c r="A62" i="11"/>
  <c r="AO57" i="11"/>
  <c r="AB57" i="11"/>
  <c r="N57" i="11"/>
  <c r="A57" i="11"/>
  <c r="AO56" i="11"/>
  <c r="AB56" i="11"/>
  <c r="N56" i="11"/>
  <c r="A56" i="11"/>
  <c r="AO55" i="11"/>
  <c r="AB55" i="11"/>
  <c r="N55" i="11"/>
  <c r="A55" i="11"/>
  <c r="AO52" i="11"/>
  <c r="AB52" i="11"/>
  <c r="N52" i="11"/>
  <c r="A52" i="11"/>
  <c r="AO50" i="11"/>
  <c r="AB50" i="11"/>
  <c r="N50" i="11"/>
  <c r="A50" i="11"/>
  <c r="AO49" i="11"/>
  <c r="AB49" i="11"/>
  <c r="N49" i="11"/>
  <c r="A49" i="11"/>
  <c r="AZ46" i="11"/>
  <c r="AZ48" i="11"/>
  <c r="AM46" i="11"/>
  <c r="AM48" i="11" s="1"/>
  <c r="Z46" i="11"/>
  <c r="Z48" i="11"/>
  <c r="L46" i="11"/>
  <c r="L48" i="11" s="1"/>
  <c r="AR34" i="11"/>
  <c r="AR35" i="11"/>
  <c r="AE34" i="11"/>
  <c r="AE35" i="11" s="1"/>
  <c r="R34" i="11"/>
  <c r="R35" i="11"/>
  <c r="D34" i="11"/>
  <c r="D35" i="11" s="1"/>
  <c r="AW33" i="11"/>
  <c r="AX33" i="11"/>
  <c r="AJ33" i="11"/>
  <c r="AK33" i="11" s="1"/>
  <c r="W33" i="11"/>
  <c r="X33" i="11"/>
  <c r="I33" i="11"/>
  <c r="J33" i="11" s="1"/>
  <c r="AV32" i="11"/>
  <c r="AI32" i="11"/>
  <c r="V32" i="11"/>
  <c r="H32" i="11"/>
  <c r="AO29" i="11"/>
  <c r="AB29" i="11"/>
  <c r="N29" i="11"/>
  <c r="A29" i="11"/>
  <c r="AO26" i="11"/>
  <c r="AB26" i="11"/>
  <c r="N26" i="11"/>
  <c r="A26" i="11"/>
  <c r="AO25" i="11"/>
  <c r="AB25" i="11"/>
  <c r="N25" i="11"/>
  <c r="A25" i="11"/>
  <c r="AZ19" i="11"/>
  <c r="AZ21" i="11"/>
  <c r="AZ23" i="11" s="1"/>
  <c r="AZ28" i="11" s="1"/>
  <c r="AM19" i="11"/>
  <c r="AM21" i="11"/>
  <c r="AM23" i="11" s="1"/>
  <c r="AM28" i="11" s="1"/>
  <c r="Z19" i="11"/>
  <c r="Z21" i="11"/>
  <c r="Z23" i="11" s="1"/>
  <c r="Z28" i="11" s="1"/>
  <c r="L19" i="11"/>
  <c r="L21" i="11"/>
  <c r="L23" i="11" s="1"/>
  <c r="L28" i="11" s="1"/>
  <c r="AO4" i="11"/>
  <c r="AB4" i="11"/>
  <c r="N4" i="11"/>
  <c r="A4" i="11"/>
  <c r="AO2" i="11"/>
  <c r="AB2" i="11"/>
  <c r="N2" i="11"/>
  <c r="A2" i="11"/>
  <c r="Y189" i="10"/>
  <c r="AN41" i="19"/>
  <c r="AN35" i="19"/>
  <c r="AN30" i="19"/>
  <c r="AN29" i="19"/>
  <c r="AN28" i="19"/>
  <c r="AN26" i="19"/>
  <c r="AN22" i="19"/>
  <c r="AN21" i="19"/>
  <c r="J192" i="10"/>
  <c r="Y176" i="10"/>
  <c r="Y179" i="10"/>
  <c r="Y178" i="10"/>
  <c r="J220" i="10" s="1"/>
  <c r="AN25" i="19" s="1"/>
  <c r="Y175" i="10"/>
  <c r="Y174" i="10"/>
  <c r="Y173" i="10"/>
  <c r="Y164" i="10"/>
  <c r="Y188" i="10"/>
  <c r="AN40" i="19"/>
  <c r="L54" i="18"/>
  <c r="CB106" i="19"/>
  <c r="CB101" i="19"/>
  <c r="CB102" i="19" s="1"/>
  <c r="CB98" i="19"/>
  <c r="CB97" i="19"/>
  <c r="CB96" i="19"/>
  <c r="CB95" i="19"/>
  <c r="CB94" i="19"/>
  <c r="CB93" i="19"/>
  <c r="CB92" i="19"/>
  <c r="CB91" i="19"/>
  <c r="CB88" i="19"/>
  <c r="CB87" i="19"/>
  <c r="CB86" i="19"/>
  <c r="CB85" i="19"/>
  <c r="CB84" i="19"/>
  <c r="CB83" i="19"/>
  <c r="CB82" i="19"/>
  <c r="CH81" i="19"/>
  <c r="CB81" i="19"/>
  <c r="CB78" i="19"/>
  <c r="CB77" i="19"/>
  <c r="CB76" i="19"/>
  <c r="CB75" i="19"/>
  <c r="CB74" i="19"/>
  <c r="CB73" i="19"/>
  <c r="CB72" i="19"/>
  <c r="CB71" i="19"/>
  <c r="CB70" i="19"/>
  <c r="AH115" i="19"/>
  <c r="AH114" i="19"/>
  <c r="AH113" i="19"/>
  <c r="AH112" i="19"/>
  <c r="AH111" i="19"/>
  <c r="AH110" i="19"/>
  <c r="AH109" i="19"/>
  <c r="AH108" i="19"/>
  <c r="AH105" i="19"/>
  <c r="AH104" i="19"/>
  <c r="AH103" i="19"/>
  <c r="AH102" i="19"/>
  <c r="AH101" i="19"/>
  <c r="AH100" i="19"/>
  <c r="AH99" i="19"/>
  <c r="AH96" i="19"/>
  <c r="AH95" i="19"/>
  <c r="AH94" i="19"/>
  <c r="AH93" i="19"/>
  <c r="AH92" i="19"/>
  <c r="AH91" i="19"/>
  <c r="AH90" i="19"/>
  <c r="AH89" i="19"/>
  <c r="AH86" i="19"/>
  <c r="AH85" i="19"/>
  <c r="AH84" i="19"/>
  <c r="AH83" i="19"/>
  <c r="AH82" i="19"/>
  <c r="AH81" i="19"/>
  <c r="AH80" i="19"/>
  <c r="AH79" i="19"/>
  <c r="AH76" i="19"/>
  <c r="AH75" i="19"/>
  <c r="AH74" i="19"/>
  <c r="AH73" i="19"/>
  <c r="AH72" i="19"/>
  <c r="AH71" i="19"/>
  <c r="AH70" i="19"/>
  <c r="S34" i="19"/>
  <c r="H54" i="18"/>
  <c r="L61" i="18"/>
  <c r="J61" i="18"/>
  <c r="G113" i="18"/>
  <c r="H61" i="18" s="1"/>
  <c r="A103" i="18"/>
  <c r="A101" i="18"/>
  <c r="AH29" i="2"/>
  <c r="Y151" i="10"/>
  <c r="Y150" i="10"/>
  <c r="Y147" i="10"/>
  <c r="Y145" i="10"/>
  <c r="Y137" i="10"/>
  <c r="Y136" i="10"/>
  <c r="Y135" i="10"/>
  <c r="Y132" i="10"/>
  <c r="AO117" i="10"/>
  <c r="AB117" i="10"/>
  <c r="N117" i="10"/>
  <c r="A117" i="10"/>
  <c r="AO116" i="10"/>
  <c r="AB116" i="10"/>
  <c r="N116" i="10"/>
  <c r="A116" i="10"/>
  <c r="AO115" i="10"/>
  <c r="AB115" i="10"/>
  <c r="N115" i="10"/>
  <c r="A115" i="10"/>
  <c r="AO112" i="10"/>
  <c r="AB112" i="10"/>
  <c r="N112" i="10"/>
  <c r="A112" i="10"/>
  <c r="AO110" i="10"/>
  <c r="AB110" i="10"/>
  <c r="N110" i="10"/>
  <c r="A110" i="10"/>
  <c r="AO109" i="10"/>
  <c r="AB109" i="10"/>
  <c r="N109" i="10"/>
  <c r="A109" i="10"/>
  <c r="AO89" i="10"/>
  <c r="AB89" i="10"/>
  <c r="N89" i="10"/>
  <c r="A89" i="10"/>
  <c r="AO86" i="10"/>
  <c r="AB86" i="10"/>
  <c r="N86" i="10"/>
  <c r="A86" i="10"/>
  <c r="AO85" i="10"/>
  <c r="AB85" i="10"/>
  <c r="N85" i="10"/>
  <c r="A85" i="10"/>
  <c r="AO64" i="10"/>
  <c r="AB64" i="10"/>
  <c r="N64" i="10"/>
  <c r="A64" i="10"/>
  <c r="AO62" i="10"/>
  <c r="AB62" i="10"/>
  <c r="N62" i="10"/>
  <c r="A62" i="10"/>
  <c r="AO61" i="10"/>
  <c r="AB61" i="10"/>
  <c r="N61" i="10"/>
  <c r="A61" i="10"/>
  <c r="AO57" i="10"/>
  <c r="AB57" i="10"/>
  <c r="N57" i="10"/>
  <c r="A57" i="10"/>
  <c r="AO56" i="10"/>
  <c r="AB56" i="10"/>
  <c r="N56" i="10"/>
  <c r="A56" i="10"/>
  <c r="AO55" i="10"/>
  <c r="AB55" i="10"/>
  <c r="N55" i="10"/>
  <c r="A55" i="10"/>
  <c r="AO52" i="10"/>
  <c r="AB52" i="10"/>
  <c r="N52" i="10"/>
  <c r="A52" i="10"/>
  <c r="AO50" i="10"/>
  <c r="AB50" i="10"/>
  <c r="N50" i="10"/>
  <c r="A50" i="10"/>
  <c r="AO49" i="10"/>
  <c r="AB49" i="10"/>
  <c r="N49" i="10"/>
  <c r="A49" i="10"/>
  <c r="AO29" i="10"/>
  <c r="AB29" i="10"/>
  <c r="N29" i="10"/>
  <c r="A29" i="10"/>
  <c r="AO26" i="10"/>
  <c r="AB26" i="10"/>
  <c r="N26" i="10"/>
  <c r="A26" i="10"/>
  <c r="AO25" i="10"/>
  <c r="AB25" i="10"/>
  <c r="N25" i="10"/>
  <c r="A25" i="10"/>
  <c r="AO4" i="10"/>
  <c r="AB4" i="10"/>
  <c r="N4" i="10"/>
  <c r="A4" i="10"/>
  <c r="AO2" i="10"/>
  <c r="AB2" i="10"/>
  <c r="N2" i="10"/>
  <c r="A2" i="10"/>
  <c r="AO1" i="10"/>
  <c r="AB1" i="10"/>
  <c r="N1" i="10"/>
  <c r="A1" i="10"/>
  <c r="A1" i="21" s="1"/>
  <c r="AZ106" i="10"/>
  <c r="AZ108" i="10"/>
  <c r="AR94" i="10"/>
  <c r="AR95" i="10"/>
  <c r="AW93" i="10"/>
  <c r="AX93" i="10" s="1"/>
  <c r="AV92" i="10"/>
  <c r="AZ79" i="10"/>
  <c r="AZ81" i="10" s="1"/>
  <c r="AZ83" i="10" s="1"/>
  <c r="AZ88" i="10" s="1"/>
  <c r="AM106" i="10"/>
  <c r="AM108" i="10" s="1"/>
  <c r="AE94" i="10"/>
  <c r="AE95" i="10"/>
  <c r="AJ93" i="10"/>
  <c r="AK93" i="10" s="1"/>
  <c r="AI92" i="10"/>
  <c r="AM79" i="10"/>
  <c r="AM81" i="10"/>
  <c r="AM83" i="10" s="1"/>
  <c r="AM88" i="10" s="1"/>
  <c r="Z106" i="10"/>
  <c r="Z108" i="10"/>
  <c r="R94" i="10"/>
  <c r="R95" i="10"/>
  <c r="W93" i="10"/>
  <c r="X93" i="10"/>
  <c r="V92" i="10"/>
  <c r="Z79" i="10"/>
  <c r="Z81" i="10"/>
  <c r="Z83" i="10"/>
  <c r="Z88" i="10" s="1"/>
  <c r="L106" i="10"/>
  <c r="L108" i="10"/>
  <c r="D94" i="10"/>
  <c r="D95" i="10" s="1"/>
  <c r="I93" i="10"/>
  <c r="J93" i="10"/>
  <c r="H92" i="10"/>
  <c r="L79" i="10"/>
  <c r="L81" i="10"/>
  <c r="L83" i="10"/>
  <c r="L88" i="10"/>
  <c r="AZ46" i="10"/>
  <c r="AZ48" i="10"/>
  <c r="AR34" i="10"/>
  <c r="AR35" i="10"/>
  <c r="AW33" i="10"/>
  <c r="AX33" i="10"/>
  <c r="AV32" i="10"/>
  <c r="AZ19" i="10"/>
  <c r="AZ21" i="10" s="1"/>
  <c r="AZ23" i="10" s="1"/>
  <c r="AZ28" i="10" s="1"/>
  <c r="AM46" i="10"/>
  <c r="AM48" i="10" s="1"/>
  <c r="AE34" i="10"/>
  <c r="AE35" i="10"/>
  <c r="AJ33" i="10"/>
  <c r="AK33" i="10" s="1"/>
  <c r="AI32" i="10"/>
  <c r="AM19" i="10"/>
  <c r="AM21" i="10"/>
  <c r="AM23" i="10" s="1"/>
  <c r="AM28" i="10" s="1"/>
  <c r="Z46" i="10"/>
  <c r="Z48" i="10"/>
  <c r="R34" i="10"/>
  <c r="R35" i="10"/>
  <c r="W33" i="10"/>
  <c r="X33" i="10"/>
  <c r="V32" i="10"/>
  <c r="Z19" i="10"/>
  <c r="Z21" i="10"/>
  <c r="Z23" i="10"/>
  <c r="Z28" i="10" s="1"/>
  <c r="L46" i="10"/>
  <c r="L48" i="10"/>
  <c r="D34" i="10"/>
  <c r="D35" i="10" s="1"/>
  <c r="I33" i="10"/>
  <c r="J33" i="10"/>
  <c r="H32" i="10"/>
  <c r="L19" i="10"/>
  <c r="L21" i="10"/>
  <c r="L23" i="10"/>
  <c r="L28" i="10"/>
  <c r="GL74" i="2"/>
  <c r="GE74" i="2"/>
  <c r="FX74" i="2"/>
  <c r="FQ74" i="2"/>
  <c r="FJ74" i="2"/>
  <c r="FC74" i="2"/>
  <c r="A57" i="18"/>
  <c r="J222" i="10"/>
  <c r="AN27" i="19" s="1"/>
  <c r="J198" i="10"/>
  <c r="L166" i="10"/>
  <c r="J229" i="10"/>
  <c r="AN34" i="19"/>
  <c r="EQ74" i="2"/>
  <c r="EQ75" i="2"/>
  <c r="X327" i="12"/>
  <c r="V327" i="12"/>
  <c r="T327" i="12"/>
  <c r="R327" i="12"/>
  <c r="P327" i="12"/>
  <c r="N327" i="12"/>
  <c r="L327" i="12"/>
  <c r="Z327" i="12" s="1"/>
  <c r="J327" i="12"/>
  <c r="H327" i="12"/>
  <c r="Z326" i="12"/>
  <c r="Z325" i="12"/>
  <c r="Z324" i="12"/>
  <c r="Z323" i="12"/>
  <c r="X322" i="12"/>
  <c r="X328" i="12" s="1"/>
  <c r="V322" i="12"/>
  <c r="V328" i="12"/>
  <c r="T322" i="12"/>
  <c r="T328" i="12" s="1"/>
  <c r="R322" i="12"/>
  <c r="R328" i="12"/>
  <c r="P322" i="12"/>
  <c r="P328" i="12" s="1"/>
  <c r="N322" i="12"/>
  <c r="N328" i="12"/>
  <c r="L322" i="12"/>
  <c r="L328" i="12" s="1"/>
  <c r="J322" i="12"/>
  <c r="J328" i="12"/>
  <c r="H322" i="12"/>
  <c r="H328" i="12" s="1"/>
  <c r="Z321" i="12"/>
  <c r="Z320" i="12"/>
  <c r="Z315" i="12"/>
  <c r="X314" i="12"/>
  <c r="V314" i="12"/>
  <c r="T314" i="12"/>
  <c r="R314" i="12"/>
  <c r="P314" i="12"/>
  <c r="N314" i="12"/>
  <c r="L314" i="12"/>
  <c r="Z314" i="12" s="1"/>
  <c r="J314" i="12"/>
  <c r="H314" i="12"/>
  <c r="Z313" i="12"/>
  <c r="Z312" i="12"/>
  <c r="Z311" i="12"/>
  <c r="X309" i="12"/>
  <c r="V309" i="12"/>
  <c r="T309" i="12"/>
  <c r="R309" i="12"/>
  <c r="P309" i="12"/>
  <c r="N309" i="12"/>
  <c r="L309" i="12"/>
  <c r="J309" i="12"/>
  <c r="H309" i="12"/>
  <c r="Z309" i="12"/>
  <c r="Z308" i="12"/>
  <c r="Z307" i="12"/>
  <c r="X305" i="12"/>
  <c r="X306" i="12"/>
  <c r="X310" i="12" s="1"/>
  <c r="V305" i="12"/>
  <c r="V306" i="12"/>
  <c r="V310" i="12"/>
  <c r="T305" i="12"/>
  <c r="R305" i="12"/>
  <c r="P305" i="12"/>
  <c r="P306" i="12"/>
  <c r="P310" i="12" s="1"/>
  <c r="N305" i="12"/>
  <c r="N306" i="12"/>
  <c r="N310" i="12"/>
  <c r="L305" i="12"/>
  <c r="J305" i="12"/>
  <c r="H305" i="12"/>
  <c r="H306" i="12"/>
  <c r="Z304" i="12"/>
  <c r="Z303" i="12"/>
  <c r="Z302" i="12"/>
  <c r="Z301" i="12"/>
  <c r="X300" i="12"/>
  <c r="V300" i="12"/>
  <c r="T300" i="12"/>
  <c r="T306" i="12" s="1"/>
  <c r="T310" i="12" s="1"/>
  <c r="R300" i="12"/>
  <c r="P300" i="12"/>
  <c r="N300" i="12"/>
  <c r="L300" i="12"/>
  <c r="L306" i="12" s="1"/>
  <c r="L310" i="12" s="1"/>
  <c r="J300" i="12"/>
  <c r="Z300" i="12" s="1"/>
  <c r="H300" i="12"/>
  <c r="Z299" i="12"/>
  <c r="Z298" i="12"/>
  <c r="Z297" i="12"/>
  <c r="X290" i="12"/>
  <c r="V290" i="12"/>
  <c r="T290" i="12"/>
  <c r="T291" i="12" s="1"/>
  <c r="R290" i="12"/>
  <c r="P290" i="12"/>
  <c r="N290" i="12"/>
  <c r="L290" i="12"/>
  <c r="J290" i="12"/>
  <c r="H290" i="12"/>
  <c r="Z289" i="12"/>
  <c r="X288" i="12"/>
  <c r="X291" i="12"/>
  <c r="V288" i="12"/>
  <c r="V291" i="12"/>
  <c r="T288" i="12"/>
  <c r="R288" i="12"/>
  <c r="R291" i="12"/>
  <c r="P288" i="12"/>
  <c r="P291" i="12"/>
  <c r="N288" i="12"/>
  <c r="N291" i="12"/>
  <c r="L288" i="12"/>
  <c r="J288" i="12"/>
  <c r="J291" i="12"/>
  <c r="H288" i="12"/>
  <c r="H291" i="12"/>
  <c r="Z285" i="12"/>
  <c r="A273" i="12"/>
  <c r="A328" i="12" s="1"/>
  <c r="X272" i="12"/>
  <c r="V272" i="12"/>
  <c r="T272" i="12"/>
  <c r="R272" i="12"/>
  <c r="R273" i="12" s="1"/>
  <c r="P272" i="12"/>
  <c r="N272" i="12"/>
  <c r="L272" i="12"/>
  <c r="J272" i="12"/>
  <c r="H272" i="12"/>
  <c r="Z271" i="12"/>
  <c r="Z270" i="12"/>
  <c r="Z269" i="12"/>
  <c r="Z268" i="12"/>
  <c r="X267" i="12"/>
  <c r="X273" i="12"/>
  <c r="V267" i="12"/>
  <c r="V273" i="12"/>
  <c r="T267" i="12"/>
  <c r="T273" i="12"/>
  <c r="R267" i="12"/>
  <c r="P267" i="12"/>
  <c r="P273" i="12"/>
  <c r="N267" i="12"/>
  <c r="N273" i="12"/>
  <c r="L267" i="12"/>
  <c r="L273" i="12"/>
  <c r="J267" i="12"/>
  <c r="H267" i="12"/>
  <c r="H273" i="12"/>
  <c r="Z266" i="12"/>
  <c r="Z265" i="12"/>
  <c r="A265" i="12"/>
  <c r="A320" i="12" s="1"/>
  <c r="Z260" i="12"/>
  <c r="X259" i="12"/>
  <c r="V259" i="12"/>
  <c r="T259" i="12"/>
  <c r="R259" i="12"/>
  <c r="P259" i="12"/>
  <c r="N259" i="12"/>
  <c r="L259" i="12"/>
  <c r="Z259" i="12" s="1"/>
  <c r="J259" i="12"/>
  <c r="H259" i="12"/>
  <c r="Z258" i="12"/>
  <c r="Z257" i="12"/>
  <c r="Z256" i="12"/>
  <c r="A255" i="12"/>
  <c r="A310" i="12" s="1"/>
  <c r="X254" i="12"/>
  <c r="V254" i="12"/>
  <c r="T254" i="12"/>
  <c r="R254" i="12"/>
  <c r="P254" i="12"/>
  <c r="N254" i="12"/>
  <c r="L254" i="12"/>
  <c r="J254" i="12"/>
  <c r="H254" i="12"/>
  <c r="Z254" i="12" s="1"/>
  <c r="Z253" i="12"/>
  <c r="Z252" i="12"/>
  <c r="X250" i="12"/>
  <c r="X251" i="12" s="1"/>
  <c r="V250" i="12"/>
  <c r="V251" i="12"/>
  <c r="V255" i="12" s="1"/>
  <c r="T250" i="12"/>
  <c r="R250" i="12"/>
  <c r="P250" i="12"/>
  <c r="P251" i="12" s="1"/>
  <c r="P255" i="12" s="1"/>
  <c r="N250" i="12"/>
  <c r="N251" i="12"/>
  <c r="N255" i="12" s="1"/>
  <c r="L250" i="12"/>
  <c r="J250" i="12"/>
  <c r="H250" i="12"/>
  <c r="H251" i="12" s="1"/>
  <c r="Z249" i="12"/>
  <c r="Z248" i="12"/>
  <c r="Z247" i="12"/>
  <c r="Z246" i="12"/>
  <c r="X245" i="12"/>
  <c r="V245" i="12"/>
  <c r="T245" i="12"/>
  <c r="T251" i="12" s="1"/>
  <c r="T255" i="12" s="1"/>
  <c r="R245" i="12"/>
  <c r="R251" i="12" s="1"/>
  <c r="R255" i="12" s="1"/>
  <c r="P245" i="12"/>
  <c r="N245" i="12"/>
  <c r="L245" i="12"/>
  <c r="J245" i="12"/>
  <c r="J251" i="12" s="1"/>
  <c r="J255" i="12" s="1"/>
  <c r="H245" i="12"/>
  <c r="Z244" i="12"/>
  <c r="Z243" i="12"/>
  <c r="Z242" i="12"/>
  <c r="A242" i="12"/>
  <c r="A297" i="12" s="1"/>
  <c r="A237" i="12"/>
  <c r="A292" i="12" s="1"/>
  <c r="X235" i="12"/>
  <c r="V235" i="12"/>
  <c r="T235" i="12"/>
  <c r="R235" i="12"/>
  <c r="R236" i="12" s="1"/>
  <c r="P235" i="12"/>
  <c r="N235" i="12"/>
  <c r="L235" i="12"/>
  <c r="J235" i="12"/>
  <c r="H235" i="12"/>
  <c r="Z234" i="12"/>
  <c r="X233" i="12"/>
  <c r="X236" i="12" s="1"/>
  <c r="V233" i="12"/>
  <c r="V236" i="12"/>
  <c r="T233" i="12"/>
  <c r="T236" i="12" s="1"/>
  <c r="R233" i="12"/>
  <c r="P233" i="12"/>
  <c r="P236" i="12" s="1"/>
  <c r="N233" i="12"/>
  <c r="N236" i="12"/>
  <c r="L233" i="12"/>
  <c r="L236" i="12" s="1"/>
  <c r="J233" i="12"/>
  <c r="H233" i="12"/>
  <c r="H236" i="12" s="1"/>
  <c r="Z230" i="12"/>
  <c r="A229" i="12"/>
  <c r="A284" i="12" s="1"/>
  <c r="H226" i="12"/>
  <c r="L226" i="12" s="1"/>
  <c r="A226" i="12"/>
  <c r="A281" i="12" s="1"/>
  <c r="A222" i="12"/>
  <c r="A277" i="12" s="1"/>
  <c r="N277" i="12" s="1"/>
  <c r="A221" i="12"/>
  <c r="N221" i="12" s="1"/>
  <c r="X217" i="12"/>
  <c r="X218" i="12" s="1"/>
  <c r="V217" i="12"/>
  <c r="T217" i="12"/>
  <c r="R217" i="12"/>
  <c r="P217" i="12"/>
  <c r="P218" i="12" s="1"/>
  <c r="N217" i="12"/>
  <c r="L217" i="12"/>
  <c r="J217" i="12"/>
  <c r="H217" i="12"/>
  <c r="Z216" i="12"/>
  <c r="Z215" i="12"/>
  <c r="Z214" i="12"/>
  <c r="Z213" i="12"/>
  <c r="X212" i="12"/>
  <c r="V212" i="12"/>
  <c r="V218" i="12" s="1"/>
  <c r="T212" i="12"/>
  <c r="T218" i="12"/>
  <c r="R212" i="12"/>
  <c r="R218" i="12" s="1"/>
  <c r="P212" i="12"/>
  <c r="N212" i="12"/>
  <c r="N218" i="12" s="1"/>
  <c r="L212" i="12"/>
  <c r="L218" i="12"/>
  <c r="J212" i="12"/>
  <c r="J218" i="12" s="1"/>
  <c r="H212" i="12"/>
  <c r="Z211" i="12"/>
  <c r="Z210" i="12"/>
  <c r="Z205" i="12"/>
  <c r="X204" i="12"/>
  <c r="V204" i="12"/>
  <c r="T204" i="12"/>
  <c r="R204" i="12"/>
  <c r="P204" i="12"/>
  <c r="N204" i="12"/>
  <c r="L204" i="12"/>
  <c r="J204" i="12"/>
  <c r="H204" i="12"/>
  <c r="Z204" i="12" s="1"/>
  <c r="Z203" i="12"/>
  <c r="Z202" i="12"/>
  <c r="Z201" i="12"/>
  <c r="X199" i="12"/>
  <c r="V199" i="12"/>
  <c r="T199" i="12"/>
  <c r="R199" i="12"/>
  <c r="R200" i="12" s="1"/>
  <c r="P199" i="12"/>
  <c r="N199" i="12"/>
  <c r="L199" i="12"/>
  <c r="J199" i="12"/>
  <c r="H199" i="12"/>
  <c r="Z199" i="12" s="1"/>
  <c r="Z198" i="12"/>
  <c r="Z197" i="12"/>
  <c r="X195" i="12"/>
  <c r="X196" i="12" s="1"/>
  <c r="X200" i="12" s="1"/>
  <c r="V195" i="12"/>
  <c r="V196" i="12" s="1"/>
  <c r="V200" i="12" s="1"/>
  <c r="T195" i="12"/>
  <c r="T196" i="12"/>
  <c r="T200" i="12" s="1"/>
  <c r="R195" i="12"/>
  <c r="R196" i="12"/>
  <c r="P195" i="12"/>
  <c r="P196" i="12" s="1"/>
  <c r="P200" i="12" s="1"/>
  <c r="N195" i="12"/>
  <c r="L195" i="12"/>
  <c r="L196" i="12"/>
  <c r="L200" i="12" s="1"/>
  <c r="J195" i="12"/>
  <c r="J196" i="12"/>
  <c r="J200" i="12"/>
  <c r="H195" i="12"/>
  <c r="Z194" i="12"/>
  <c r="Z193" i="12"/>
  <c r="Z192" i="12"/>
  <c r="Z191" i="12"/>
  <c r="X190" i="12"/>
  <c r="V190" i="12"/>
  <c r="T190" i="12"/>
  <c r="R190" i="12"/>
  <c r="P190" i="12"/>
  <c r="N190" i="12"/>
  <c r="L190" i="12"/>
  <c r="J190" i="12"/>
  <c r="H190" i="12"/>
  <c r="H196" i="12" s="1"/>
  <c r="Z190" i="12"/>
  <c r="Z189" i="12"/>
  <c r="Z188" i="12"/>
  <c r="Z187" i="12"/>
  <c r="X180" i="12"/>
  <c r="X181" i="12" s="1"/>
  <c r="V180" i="12"/>
  <c r="T180" i="12"/>
  <c r="R180" i="12"/>
  <c r="R181" i="12" s="1"/>
  <c r="P180" i="12"/>
  <c r="P181" i="12" s="1"/>
  <c r="N180" i="12"/>
  <c r="L180" i="12"/>
  <c r="J180" i="12"/>
  <c r="J181" i="12" s="1"/>
  <c r="H180" i="12"/>
  <c r="Z180" i="12" s="1"/>
  <c r="Z179" i="12"/>
  <c r="X178" i="12"/>
  <c r="V178" i="12"/>
  <c r="V181" i="12"/>
  <c r="T178" i="12"/>
  <c r="T181" i="12"/>
  <c r="R178" i="12"/>
  <c r="P178" i="12"/>
  <c r="N178" i="12"/>
  <c r="N181" i="12"/>
  <c r="L178" i="12"/>
  <c r="L181" i="12"/>
  <c r="J178" i="12"/>
  <c r="H178" i="12"/>
  <c r="H181" i="12"/>
  <c r="Z175" i="12"/>
  <c r="A163" i="12"/>
  <c r="A218" i="12" s="1"/>
  <c r="X162" i="12"/>
  <c r="X163" i="12" s="1"/>
  <c r="V162" i="12"/>
  <c r="V163" i="12" s="1"/>
  <c r="T162" i="12"/>
  <c r="R162" i="12"/>
  <c r="P162" i="12"/>
  <c r="P163" i="12" s="1"/>
  <c r="N162" i="12"/>
  <c r="L162" i="12"/>
  <c r="J162" i="12"/>
  <c r="H162" i="12"/>
  <c r="H163" i="12" s="1"/>
  <c r="Z162" i="12"/>
  <c r="Z161" i="12"/>
  <c r="Z160" i="12"/>
  <c r="Z159" i="12"/>
  <c r="Z158" i="12"/>
  <c r="X157" i="12"/>
  <c r="V157" i="12"/>
  <c r="T157" i="12"/>
  <c r="T163" i="12"/>
  <c r="R157" i="12"/>
  <c r="R163" i="12"/>
  <c r="P157" i="12"/>
  <c r="N157" i="12"/>
  <c r="N163" i="12" s="1"/>
  <c r="L157" i="12"/>
  <c r="L163" i="12"/>
  <c r="J157" i="12"/>
  <c r="J163" i="12" s="1"/>
  <c r="H157" i="12"/>
  <c r="Z163" i="12"/>
  <c r="Z156" i="12"/>
  <c r="Z155" i="12"/>
  <c r="A155" i="12"/>
  <c r="A210" i="12" s="1"/>
  <c r="Z150" i="12"/>
  <c r="X149" i="12"/>
  <c r="V149" i="12"/>
  <c r="T149" i="12"/>
  <c r="R149" i="12"/>
  <c r="P149" i="12"/>
  <c r="N149" i="12"/>
  <c r="L149" i="12"/>
  <c r="J149" i="12"/>
  <c r="H149" i="12"/>
  <c r="Z148" i="12"/>
  <c r="Z147" i="12"/>
  <c r="Z146" i="12"/>
  <c r="A145" i="12"/>
  <c r="A200" i="12" s="1"/>
  <c r="X144" i="12"/>
  <c r="V144" i="12"/>
  <c r="T144" i="12"/>
  <c r="R144" i="12"/>
  <c r="P144" i="12"/>
  <c r="N144" i="12"/>
  <c r="L144" i="12"/>
  <c r="Z144" i="12" s="1"/>
  <c r="J144" i="12"/>
  <c r="H144" i="12"/>
  <c r="Z143" i="12"/>
  <c r="Z142" i="12"/>
  <c r="X140" i="12"/>
  <c r="V140" i="12"/>
  <c r="T140" i="12"/>
  <c r="T141" i="12" s="1"/>
  <c r="R140" i="12"/>
  <c r="R141" i="12" s="1"/>
  <c r="R145" i="12" s="1"/>
  <c r="P140" i="12"/>
  <c r="N140" i="12"/>
  <c r="L140" i="12"/>
  <c r="L141" i="12" s="1"/>
  <c r="J140" i="12"/>
  <c r="J141" i="12" s="1"/>
  <c r="J145" i="12" s="1"/>
  <c r="H140" i="12"/>
  <c r="Z139" i="12"/>
  <c r="Z138" i="12"/>
  <c r="Z137" i="12"/>
  <c r="Z136" i="12"/>
  <c r="X135" i="12"/>
  <c r="X141" i="12" s="1"/>
  <c r="X145" i="12" s="1"/>
  <c r="V135" i="12"/>
  <c r="V141" i="12" s="1"/>
  <c r="V145" i="12" s="1"/>
  <c r="T135" i="12"/>
  <c r="R135" i="12"/>
  <c r="P135" i="12"/>
  <c r="P141" i="12" s="1"/>
  <c r="P145" i="12" s="1"/>
  <c r="N135" i="12"/>
  <c r="N141" i="12" s="1"/>
  <c r="N145" i="12" s="1"/>
  <c r="L135" i="12"/>
  <c r="J135" i="12"/>
  <c r="H135" i="12"/>
  <c r="Z134" i="12"/>
  <c r="Z133" i="12"/>
  <c r="Z132" i="12"/>
  <c r="A132" i="12"/>
  <c r="A187" i="12" s="1"/>
  <c r="A127" i="12"/>
  <c r="A182" i="12" s="1"/>
  <c r="X125" i="12"/>
  <c r="V125" i="12"/>
  <c r="T125" i="12"/>
  <c r="R125" i="12"/>
  <c r="P125" i="12"/>
  <c r="N125" i="12"/>
  <c r="L125" i="12"/>
  <c r="J125" i="12"/>
  <c r="H125" i="12"/>
  <c r="Z125" i="12"/>
  <c r="Z124" i="12"/>
  <c r="X123" i="12"/>
  <c r="X126" i="12"/>
  <c r="V123" i="12"/>
  <c r="V126" i="12" s="1"/>
  <c r="T123" i="12"/>
  <c r="T126" i="12"/>
  <c r="R123" i="12"/>
  <c r="R126" i="12" s="1"/>
  <c r="P123" i="12"/>
  <c r="P126" i="12"/>
  <c r="N123" i="12"/>
  <c r="L123" i="12"/>
  <c r="L126" i="12"/>
  <c r="J123" i="12"/>
  <c r="H123" i="12"/>
  <c r="H126" i="12"/>
  <c r="Z120" i="12"/>
  <c r="A119" i="12"/>
  <c r="A174" i="12" s="1"/>
  <c r="H116" i="12"/>
  <c r="H171" i="12" s="1"/>
  <c r="L171" i="12" s="1"/>
  <c r="A116" i="12"/>
  <c r="A171" i="12" s="1"/>
  <c r="A112" i="12"/>
  <c r="A167" i="12" s="1"/>
  <c r="N167" i="12" s="1"/>
  <c r="A111" i="12"/>
  <c r="A166" i="12" s="1"/>
  <c r="N166" i="12" s="1"/>
  <c r="A53" i="12"/>
  <c r="A108" i="12" s="1"/>
  <c r="A45" i="12"/>
  <c r="A35" i="12"/>
  <c r="A90" i="12" s="1"/>
  <c r="A22" i="12"/>
  <c r="A77" i="12" s="1"/>
  <c r="H6" i="12"/>
  <c r="P116" i="12" s="1"/>
  <c r="A2" i="12"/>
  <c r="N2" i="12" s="1"/>
  <c r="A1" i="12"/>
  <c r="A56" i="12" s="1"/>
  <c r="N56" i="12" s="1"/>
  <c r="A17" i="12"/>
  <c r="A72" i="12" s="1"/>
  <c r="A9" i="12"/>
  <c r="A64" i="12" s="1"/>
  <c r="A6" i="12"/>
  <c r="A61" i="12" s="1"/>
  <c r="AP52" i="2"/>
  <c r="CQ57" i="2" s="1"/>
  <c r="BY50" i="1"/>
  <c r="BI50" i="1"/>
  <c r="Z164" i="12" s="1"/>
  <c r="AS51" i="1"/>
  <c r="AC51" i="1"/>
  <c r="M51" i="1"/>
  <c r="M35" i="18"/>
  <c r="X107" i="12"/>
  <c r="V107" i="12"/>
  <c r="T107" i="12"/>
  <c r="R107" i="12"/>
  <c r="P107" i="12"/>
  <c r="N107" i="12"/>
  <c r="L107" i="12"/>
  <c r="J107" i="12"/>
  <c r="H107" i="12"/>
  <c r="Z107" i="12"/>
  <c r="Z106" i="12"/>
  <c r="Z105" i="12"/>
  <c r="Z104" i="12"/>
  <c r="Z103" i="12"/>
  <c r="X102" i="12"/>
  <c r="X108" i="12" s="1"/>
  <c r="V102" i="12"/>
  <c r="V108" i="12" s="1"/>
  <c r="T102" i="12"/>
  <c r="T108" i="12" s="1"/>
  <c r="R102" i="12"/>
  <c r="R108" i="12" s="1"/>
  <c r="P102" i="12"/>
  <c r="P108" i="12" s="1"/>
  <c r="N102" i="12"/>
  <c r="N108" i="12"/>
  <c r="L102" i="12"/>
  <c r="L108" i="12" s="1"/>
  <c r="J102" i="12"/>
  <c r="J108" i="12"/>
  <c r="H102" i="12"/>
  <c r="H108" i="12" s="1"/>
  <c r="Z101" i="12"/>
  <c r="Z100" i="12"/>
  <c r="Z95" i="12"/>
  <c r="X94" i="12"/>
  <c r="V94" i="12"/>
  <c r="T94" i="12"/>
  <c r="R94" i="12"/>
  <c r="P94" i="12"/>
  <c r="N94" i="12"/>
  <c r="L94" i="12"/>
  <c r="J94" i="12"/>
  <c r="H94" i="12"/>
  <c r="Z94" i="12" s="1"/>
  <c r="Z93" i="12"/>
  <c r="Z92" i="12"/>
  <c r="Z91" i="12"/>
  <c r="X89" i="12"/>
  <c r="V89" i="12"/>
  <c r="T89" i="12"/>
  <c r="R89" i="12"/>
  <c r="P89" i="12"/>
  <c r="N89" i="12"/>
  <c r="L89" i="12"/>
  <c r="J89" i="12"/>
  <c r="H89" i="12"/>
  <c r="Z88" i="12"/>
  <c r="Z87" i="12"/>
  <c r="X85" i="12"/>
  <c r="V85" i="12"/>
  <c r="V86" i="12"/>
  <c r="V90" i="12" s="1"/>
  <c r="T85" i="12"/>
  <c r="T86" i="12"/>
  <c r="T90" i="12" s="1"/>
  <c r="R85" i="12"/>
  <c r="R86" i="12"/>
  <c r="R90" i="12" s="1"/>
  <c r="P85" i="12"/>
  <c r="N85" i="12"/>
  <c r="N86" i="12" s="1"/>
  <c r="N90" i="12" s="1"/>
  <c r="L85" i="12"/>
  <c r="L86" i="12" s="1"/>
  <c r="L90" i="12" s="1"/>
  <c r="J85" i="12"/>
  <c r="J86" i="12"/>
  <c r="J90" i="12" s="1"/>
  <c r="H85" i="12"/>
  <c r="Z84" i="12"/>
  <c r="Z83" i="12"/>
  <c r="Z82" i="12"/>
  <c r="Z81" i="12"/>
  <c r="X80" i="12"/>
  <c r="V80" i="12"/>
  <c r="T80" i="12"/>
  <c r="R80" i="12"/>
  <c r="P80" i="12"/>
  <c r="P86" i="12" s="1"/>
  <c r="P90" i="12" s="1"/>
  <c r="P96" i="12" s="1"/>
  <c r="N80" i="12"/>
  <c r="L80" i="12"/>
  <c r="J80" i="12"/>
  <c r="H80" i="12"/>
  <c r="Z79" i="12"/>
  <c r="Z78" i="12"/>
  <c r="Z77" i="12"/>
  <c r="X70" i="12"/>
  <c r="V70" i="12"/>
  <c r="T70" i="12"/>
  <c r="R70" i="12"/>
  <c r="R71" i="12" s="1"/>
  <c r="P70" i="12"/>
  <c r="N70" i="12"/>
  <c r="L70" i="12"/>
  <c r="J70" i="12"/>
  <c r="J71" i="12" s="1"/>
  <c r="H70" i="12"/>
  <c r="Z70" i="12" s="1"/>
  <c r="Z69" i="12"/>
  <c r="X68" i="12"/>
  <c r="X71" i="12" s="1"/>
  <c r="V68" i="12"/>
  <c r="V71" i="12"/>
  <c r="T68" i="12"/>
  <c r="R68" i="12"/>
  <c r="P68" i="12"/>
  <c r="P71" i="12" s="1"/>
  <c r="N68" i="12"/>
  <c r="N71" i="12"/>
  <c r="L68" i="12"/>
  <c r="L71" i="12" s="1"/>
  <c r="J68" i="12"/>
  <c r="H68" i="12"/>
  <c r="H71" i="12" s="1"/>
  <c r="Z65" i="12"/>
  <c r="AV51" i="19"/>
  <c r="AV27" i="19"/>
  <c r="AV18" i="19"/>
  <c r="AV8" i="19"/>
  <c r="Y39" i="19"/>
  <c r="Y20" i="19"/>
  <c r="B51" i="19"/>
  <c r="B37" i="19"/>
  <c r="K17" i="19"/>
  <c r="K9" i="19"/>
  <c r="K7" i="19"/>
  <c r="B3" i="19"/>
  <c r="AV3" i="19" s="1"/>
  <c r="AV2" i="19"/>
  <c r="AV1" i="19"/>
  <c r="B18" i="19"/>
  <c r="C53" i="18"/>
  <c r="A37" i="18"/>
  <c r="A13" i="18"/>
  <c r="A3" i="18"/>
  <c r="C50" i="18"/>
  <c r="H6" i="15"/>
  <c r="J6" i="15" s="1"/>
  <c r="A52" i="15"/>
  <c r="A34" i="15"/>
  <c r="A22" i="15"/>
  <c r="A17" i="15"/>
  <c r="A9" i="15"/>
  <c r="A6" i="15"/>
  <c r="A2" i="15"/>
  <c r="N2" i="15" s="1"/>
  <c r="A1" i="15"/>
  <c r="N1" i="15" s="1"/>
  <c r="A44" i="15"/>
  <c r="H6" i="14"/>
  <c r="X42" i="14" s="1"/>
  <c r="A52" i="14"/>
  <c r="A34" i="14"/>
  <c r="A22" i="14"/>
  <c r="A17" i="14"/>
  <c r="A9" i="14"/>
  <c r="A6" i="14"/>
  <c r="A2" i="14"/>
  <c r="N2" i="14" s="1"/>
  <c r="A1" i="14"/>
  <c r="N1" i="14" s="1"/>
  <c r="A44" i="14"/>
  <c r="H6" i="13"/>
  <c r="J6" i="13" s="1"/>
  <c r="A52" i="13"/>
  <c r="A34" i="13"/>
  <c r="A100" i="12"/>
  <c r="A17" i="13"/>
  <c r="A9" i="13"/>
  <c r="A6" i="13"/>
  <c r="A2" i="13"/>
  <c r="N2" i="13" s="1"/>
  <c r="A1" i="13"/>
  <c r="N1" i="13" s="1"/>
  <c r="A44" i="13"/>
  <c r="A22" i="13"/>
  <c r="N1" i="12"/>
  <c r="A177" i="10"/>
  <c r="A176" i="10"/>
  <c r="A175" i="10"/>
  <c r="A170" i="10"/>
  <c r="A169" i="10"/>
  <c r="D154" i="10"/>
  <c r="AL185" i="10"/>
  <c r="Y200" i="10"/>
  <c r="Y203" i="10"/>
  <c r="Y206" i="10" s="1"/>
  <c r="Y208" i="10" s="1"/>
  <c r="Y193" i="10"/>
  <c r="AN45" i="19"/>
  <c r="AN43" i="19"/>
  <c r="Y190" i="10"/>
  <c r="AN42" i="19" s="1"/>
  <c r="W194" i="10"/>
  <c r="A215" i="10"/>
  <c r="A208" i="10"/>
  <c r="AB169" i="10"/>
  <c r="AB158" i="10"/>
  <c r="AO158" i="10"/>
  <c r="AO124" i="10"/>
  <c r="AB152" i="10"/>
  <c r="AB137" i="10"/>
  <c r="AB135" i="10"/>
  <c r="AB124" i="10"/>
  <c r="N177" i="10"/>
  <c r="N176" i="10"/>
  <c r="N175" i="10"/>
  <c r="N170" i="10"/>
  <c r="N169" i="10"/>
  <c r="N149" i="10"/>
  <c r="N146" i="10"/>
  <c r="Y139" i="10"/>
  <c r="N124" i="10"/>
  <c r="I153" i="10"/>
  <c r="A146" i="10"/>
  <c r="A149" i="10"/>
  <c r="A124" i="10"/>
  <c r="A122" i="10"/>
  <c r="A182" i="10" s="1"/>
  <c r="N182" i="10" s="1"/>
  <c r="AB182" i="10" s="1"/>
  <c r="A121" i="10"/>
  <c r="N121" i="10" s="1"/>
  <c r="AB121" i="10" s="1"/>
  <c r="AO121" i="10" s="1"/>
  <c r="Z217" i="10"/>
  <c r="P217" i="10"/>
  <c r="N208" i="10"/>
  <c r="N207" i="10"/>
  <c r="N197" i="10"/>
  <c r="A192" i="10"/>
  <c r="A191" i="10"/>
  <c r="A187" i="10"/>
  <c r="A172" i="10"/>
  <c r="AB166" i="10"/>
  <c r="AB165" i="10"/>
  <c r="N172" i="10"/>
  <c r="N145" i="10"/>
  <c r="A145" i="10"/>
  <c r="AB142" i="10"/>
  <c r="AB134" i="10"/>
  <c r="BL112" i="2"/>
  <c r="BL109" i="2"/>
  <c r="BL108" i="2"/>
  <c r="BL107" i="2"/>
  <c r="BL106" i="2"/>
  <c r="BL105" i="2"/>
  <c r="BL104" i="2"/>
  <c r="BL103" i="2"/>
  <c r="BL102" i="2"/>
  <c r="BL101" i="2"/>
  <c r="BL100" i="2"/>
  <c r="BL99" i="2"/>
  <c r="BL98" i="2"/>
  <c r="BL97" i="2"/>
  <c r="BL96" i="2"/>
  <c r="BL95" i="2"/>
  <c r="BL94" i="2"/>
  <c r="BL93" i="2"/>
  <c r="BL92" i="2"/>
  <c r="BL91" i="2"/>
  <c r="BL90" i="2"/>
  <c r="BL89" i="2"/>
  <c r="BL85" i="2"/>
  <c r="BL84" i="2"/>
  <c r="BL83" i="2"/>
  <c r="BL82" i="2"/>
  <c r="BL81" i="2"/>
  <c r="BL80" i="2"/>
  <c r="BL79" i="2"/>
  <c r="BL78" i="2"/>
  <c r="BL77" i="2"/>
  <c r="BL74" i="2"/>
  <c r="BL73" i="2"/>
  <c r="BL72" i="2"/>
  <c r="BL71" i="2"/>
  <c r="BL70" i="2"/>
  <c r="BL69" i="2"/>
  <c r="BL68" i="2"/>
  <c r="BL67" i="2"/>
  <c r="BL66" i="2"/>
  <c r="DL56" i="2"/>
  <c r="DL55" i="2"/>
  <c r="DL54" i="2"/>
  <c r="DL53" i="2"/>
  <c r="DL52" i="2"/>
  <c r="DL51" i="2"/>
  <c r="DL50" i="2"/>
  <c r="DL49" i="2"/>
  <c r="DL48" i="2"/>
  <c r="DL46" i="2"/>
  <c r="DL45" i="2"/>
  <c r="DL44" i="2"/>
  <c r="DL43" i="2"/>
  <c r="DL42" i="2"/>
  <c r="DL41" i="2"/>
  <c r="DL40" i="2"/>
  <c r="DL39" i="2"/>
  <c r="DL38" i="2"/>
  <c r="DL35" i="2"/>
  <c r="DL34" i="2"/>
  <c r="DL33" i="2"/>
  <c r="DL32" i="2"/>
  <c r="DL31" i="2"/>
  <c r="DL30" i="2"/>
  <c r="DL29" i="2"/>
  <c r="DL28" i="2"/>
  <c r="DL27" i="2"/>
  <c r="DL26" i="2"/>
  <c r="DL25" i="2"/>
  <c r="DL24" i="2"/>
  <c r="DL23" i="2"/>
  <c r="DL22" i="2"/>
  <c r="DL18" i="2"/>
  <c r="DL17" i="2"/>
  <c r="DL16" i="2"/>
  <c r="DL15" i="2"/>
  <c r="DL14" i="2"/>
  <c r="DL13" i="2"/>
  <c r="DL12" i="2"/>
  <c r="DL11" i="2"/>
  <c r="DL10" i="2"/>
  <c r="DL9" i="2"/>
  <c r="CP112" i="2"/>
  <c r="CP109" i="2"/>
  <c r="CP108" i="2"/>
  <c r="CP107" i="2"/>
  <c r="CP106" i="2"/>
  <c r="CP105" i="2"/>
  <c r="CP104" i="2"/>
  <c r="CP103" i="2"/>
  <c r="CP102" i="2"/>
  <c r="CP101" i="2"/>
  <c r="CP100" i="2"/>
  <c r="CP99" i="2"/>
  <c r="CP98" i="2"/>
  <c r="CP97" i="2"/>
  <c r="CP96" i="2"/>
  <c r="CP95" i="2"/>
  <c r="CP94" i="2"/>
  <c r="CP93" i="2"/>
  <c r="CP92" i="2"/>
  <c r="CP91" i="2"/>
  <c r="CP90" i="2"/>
  <c r="CP89" i="2"/>
  <c r="CP85" i="2"/>
  <c r="CP84" i="2"/>
  <c r="CP83" i="2"/>
  <c r="CP82" i="2"/>
  <c r="CP81" i="2"/>
  <c r="CP80" i="2"/>
  <c r="CP79" i="2"/>
  <c r="CP78" i="2"/>
  <c r="CP77" i="2"/>
  <c r="CP74" i="2"/>
  <c r="CP73" i="2"/>
  <c r="CP72" i="2"/>
  <c r="CP71" i="2"/>
  <c r="CP70" i="2"/>
  <c r="CP69" i="2"/>
  <c r="CP68" i="2"/>
  <c r="CP67" i="2"/>
  <c r="CP66" i="2"/>
  <c r="EP56" i="2"/>
  <c r="EP55" i="2"/>
  <c r="EP54" i="2"/>
  <c r="EP53" i="2"/>
  <c r="EP52" i="2"/>
  <c r="EP51" i="2"/>
  <c r="EP50" i="2"/>
  <c r="EP49" i="2"/>
  <c r="EP48" i="2"/>
  <c r="EP46" i="2"/>
  <c r="EP45" i="2"/>
  <c r="EP44" i="2"/>
  <c r="EP43" i="2"/>
  <c r="EP42" i="2"/>
  <c r="EP41" i="2"/>
  <c r="EP40" i="2"/>
  <c r="EP39" i="2"/>
  <c r="EP38" i="2"/>
  <c r="EP35" i="2"/>
  <c r="EP34" i="2"/>
  <c r="EP33" i="2"/>
  <c r="EP32" i="2"/>
  <c r="EP31" i="2"/>
  <c r="EP30" i="2"/>
  <c r="EP29" i="2"/>
  <c r="EP28" i="2"/>
  <c r="EP27" i="2"/>
  <c r="EP26" i="2"/>
  <c r="EP25" i="2"/>
  <c r="EP24" i="2"/>
  <c r="EP23" i="2"/>
  <c r="EP22" i="2"/>
  <c r="EP18" i="2"/>
  <c r="EP17" i="2"/>
  <c r="EP16" i="2"/>
  <c r="EP15" i="2"/>
  <c r="EP14" i="2"/>
  <c r="EP13" i="2"/>
  <c r="EP12" i="2"/>
  <c r="EP11" i="2"/>
  <c r="EP10" i="2"/>
  <c r="EP9" i="2"/>
  <c r="GT164" i="2"/>
  <c r="CH106" i="19"/>
  <c r="EL164" i="2"/>
  <c r="FK164" i="2" s="1"/>
  <c r="GF164" i="2" s="1"/>
  <c r="GT159" i="2"/>
  <c r="CH101" i="19"/>
  <c r="CH102" i="19" s="1"/>
  <c r="EL159" i="2"/>
  <c r="FK159" i="2"/>
  <c r="GT156" i="2"/>
  <c r="CH98" i="19"/>
  <c r="EL156" i="2"/>
  <c r="FK156" i="2"/>
  <c r="GF156" i="2"/>
  <c r="GT155" i="2"/>
  <c r="CH97" i="19" s="1"/>
  <c r="EL155" i="2"/>
  <c r="FK155" i="2"/>
  <c r="GF155" i="2"/>
  <c r="GT154" i="2"/>
  <c r="CH96" i="19"/>
  <c r="EL154" i="2"/>
  <c r="FK154" i="2"/>
  <c r="GF154" i="2" s="1"/>
  <c r="GT153" i="2"/>
  <c r="CH95" i="19"/>
  <c r="EL153" i="2"/>
  <c r="FK153" i="2" s="1"/>
  <c r="GF153" i="2" s="1"/>
  <c r="GT152" i="2"/>
  <c r="CH94" i="19"/>
  <c r="EL152" i="2"/>
  <c r="FK152" i="2"/>
  <c r="GF152" i="2"/>
  <c r="GT151" i="2"/>
  <c r="CH93" i="19" s="1"/>
  <c r="EL151" i="2"/>
  <c r="FK151" i="2"/>
  <c r="GF151" i="2"/>
  <c r="GT150" i="2"/>
  <c r="CH92" i="19"/>
  <c r="EL150" i="2"/>
  <c r="FK150" i="2"/>
  <c r="GF150" i="2" s="1"/>
  <c r="GT149" i="2"/>
  <c r="CH91" i="19"/>
  <c r="EL149" i="2"/>
  <c r="FK149" i="2" s="1"/>
  <c r="GT146" i="2"/>
  <c r="CH88" i="19"/>
  <c r="EL146" i="2"/>
  <c r="FK146" i="2" s="1"/>
  <c r="GF146" i="2" s="1"/>
  <c r="GT145" i="2"/>
  <c r="CH87" i="19"/>
  <c r="EL145" i="2"/>
  <c r="FK145" i="2"/>
  <c r="GF145" i="2"/>
  <c r="GT144" i="2"/>
  <c r="CH86" i="19" s="1"/>
  <c r="EL144" i="2"/>
  <c r="FK144" i="2"/>
  <c r="GF144" i="2"/>
  <c r="GT143" i="2"/>
  <c r="CH85" i="19"/>
  <c r="EL143" i="2"/>
  <c r="FK143" i="2"/>
  <c r="GF143" i="2" s="1"/>
  <c r="GT142" i="2"/>
  <c r="CH84" i="19"/>
  <c r="EL142" i="2"/>
  <c r="FK142" i="2" s="1"/>
  <c r="GF142" i="2" s="1"/>
  <c r="GT141" i="2"/>
  <c r="CH83" i="19"/>
  <c r="EL141" i="2"/>
  <c r="FK141" i="2"/>
  <c r="GF141" i="2"/>
  <c r="GT140" i="2"/>
  <c r="CH82" i="19" s="1"/>
  <c r="EL140" i="2"/>
  <c r="FK140" i="2"/>
  <c r="GF140" i="2"/>
  <c r="EL139" i="2"/>
  <c r="FK139" i="2"/>
  <c r="GT136" i="2"/>
  <c r="CH78" i="19"/>
  <c r="EL136" i="2"/>
  <c r="FK136" i="2"/>
  <c r="GF136" i="2"/>
  <c r="GT135" i="2"/>
  <c r="CH77" i="19" s="1"/>
  <c r="EL135" i="2"/>
  <c r="FK135" i="2"/>
  <c r="GF135" i="2"/>
  <c r="GT134" i="2"/>
  <c r="CH76" i="19"/>
  <c r="EL134" i="2"/>
  <c r="FK134" i="2"/>
  <c r="GF134" i="2" s="1"/>
  <c r="GT133" i="2"/>
  <c r="CH75" i="19"/>
  <c r="EL133" i="2"/>
  <c r="FK133" i="2" s="1"/>
  <c r="GF133" i="2" s="1"/>
  <c r="GT132" i="2"/>
  <c r="CH74" i="19"/>
  <c r="EL132" i="2"/>
  <c r="FK132" i="2"/>
  <c r="GF132" i="2"/>
  <c r="GT131" i="2"/>
  <c r="CH73" i="19" s="1"/>
  <c r="EL131" i="2"/>
  <c r="FK131" i="2"/>
  <c r="GF131" i="2"/>
  <c r="GT130" i="2"/>
  <c r="CH72" i="19"/>
  <c r="EL130" i="2"/>
  <c r="FK130" i="2"/>
  <c r="GF130" i="2" s="1"/>
  <c r="GT129" i="2"/>
  <c r="CH71" i="19"/>
  <c r="EL129" i="2"/>
  <c r="GT128" i="2"/>
  <c r="CH70" i="19"/>
  <c r="CH79" i="19" s="1"/>
  <c r="EL128" i="2"/>
  <c r="FK128" i="2"/>
  <c r="CS173" i="2"/>
  <c r="AN115" i="19"/>
  <c r="AM173" i="2"/>
  <c r="BJ173" i="2"/>
  <c r="CE173" i="2"/>
  <c r="CS172" i="2"/>
  <c r="AN114" i="19" s="1"/>
  <c r="AM172" i="2"/>
  <c r="BJ172" i="2"/>
  <c r="CE172" i="2"/>
  <c r="CS171" i="2"/>
  <c r="AN113" i="19"/>
  <c r="AM171" i="2"/>
  <c r="BJ171" i="2"/>
  <c r="CE171" i="2" s="1"/>
  <c r="CS170" i="2"/>
  <c r="AN112" i="19"/>
  <c r="AM170" i="2"/>
  <c r="BJ170" i="2" s="1"/>
  <c r="CE170" i="2" s="1"/>
  <c r="CS169" i="2"/>
  <c r="AN111" i="19"/>
  <c r="AM169" i="2"/>
  <c r="BJ169" i="2"/>
  <c r="CE169" i="2"/>
  <c r="CS168" i="2"/>
  <c r="AN110" i="19" s="1"/>
  <c r="AM168" i="2"/>
  <c r="BJ168" i="2"/>
  <c r="CE168" i="2"/>
  <c r="CS167" i="2"/>
  <c r="AN109" i="19"/>
  <c r="AM167" i="2"/>
  <c r="BJ167" i="2"/>
  <c r="CE167" i="2" s="1"/>
  <c r="CS166" i="2"/>
  <c r="AN108" i="19"/>
  <c r="AM166" i="2"/>
  <c r="CS163" i="2"/>
  <c r="AN105" i="19"/>
  <c r="AM163" i="2"/>
  <c r="BJ163" i="2" s="1"/>
  <c r="CE163" i="2" s="1"/>
  <c r="CS162" i="2"/>
  <c r="AN104" i="19"/>
  <c r="AM162" i="2"/>
  <c r="BJ162" i="2"/>
  <c r="CE162" i="2"/>
  <c r="CS161" i="2"/>
  <c r="AN103" i="19" s="1"/>
  <c r="AM161" i="2"/>
  <c r="BJ161" i="2"/>
  <c r="CE161" i="2"/>
  <c r="CS160" i="2"/>
  <c r="AN102" i="19"/>
  <c r="AM160" i="2"/>
  <c r="BJ160" i="2"/>
  <c r="CS159" i="2"/>
  <c r="AN101" i="19"/>
  <c r="AM159" i="2"/>
  <c r="BJ159" i="2" s="1"/>
  <c r="CE159" i="2" s="1"/>
  <c r="CS158" i="2"/>
  <c r="AN100" i="19"/>
  <c r="AM158" i="2"/>
  <c r="BJ158" i="2"/>
  <c r="CE158" i="2"/>
  <c r="CS157" i="2"/>
  <c r="AN99" i="19" s="1"/>
  <c r="AM157" i="2"/>
  <c r="BJ157" i="2"/>
  <c r="CS154" i="2"/>
  <c r="AN96" i="19" s="1"/>
  <c r="AM154" i="2"/>
  <c r="BJ154" i="2"/>
  <c r="CE154" i="2"/>
  <c r="CS153" i="2"/>
  <c r="AN95" i="19"/>
  <c r="AM153" i="2"/>
  <c r="BJ153" i="2"/>
  <c r="CE153" i="2" s="1"/>
  <c r="CS152" i="2"/>
  <c r="AN94" i="19"/>
  <c r="AM152" i="2"/>
  <c r="BJ152" i="2" s="1"/>
  <c r="CE152" i="2" s="1"/>
  <c r="CS151" i="2"/>
  <c r="AN93" i="19"/>
  <c r="AM151" i="2"/>
  <c r="BJ151" i="2"/>
  <c r="CE151" i="2"/>
  <c r="CS150" i="2"/>
  <c r="AN92" i="19" s="1"/>
  <c r="AM150" i="2"/>
  <c r="BJ150" i="2"/>
  <c r="CE150" i="2"/>
  <c r="CS149" i="2"/>
  <c r="AN91" i="19"/>
  <c r="AM149" i="2"/>
  <c r="BJ149" i="2"/>
  <c r="CE149" i="2" s="1"/>
  <c r="CS148" i="2"/>
  <c r="AN90" i="19"/>
  <c r="AM148" i="2"/>
  <c r="BJ148" i="2" s="1"/>
  <c r="CE148" i="2" s="1"/>
  <c r="CS147" i="2"/>
  <c r="AN89" i="19"/>
  <c r="AM147" i="2"/>
  <c r="BJ147" i="2"/>
  <c r="CS144" i="2"/>
  <c r="AN86" i="19"/>
  <c r="AM144" i="2"/>
  <c r="BJ144" i="2"/>
  <c r="CE144" i="2"/>
  <c r="CS143" i="2"/>
  <c r="AN85" i="19" s="1"/>
  <c r="AM143" i="2"/>
  <c r="BJ143" i="2"/>
  <c r="CE143" i="2"/>
  <c r="CS142" i="2"/>
  <c r="AN84" i="19"/>
  <c r="AM142" i="2"/>
  <c r="BJ142" i="2"/>
  <c r="CE142" i="2" s="1"/>
  <c r="CS141" i="2"/>
  <c r="AN83" i="19"/>
  <c r="AM141" i="2"/>
  <c r="BJ141" i="2" s="1"/>
  <c r="CE141" i="2" s="1"/>
  <c r="CS140" i="2"/>
  <c r="AN82" i="19"/>
  <c r="AM140" i="2"/>
  <c r="BJ140" i="2"/>
  <c r="CE140" i="2"/>
  <c r="CS139" i="2"/>
  <c r="AM139" i="2"/>
  <c r="BJ139" i="2"/>
  <c r="CE139" i="2"/>
  <c r="CS138" i="2"/>
  <c r="AN80" i="19"/>
  <c r="AM138" i="2"/>
  <c r="BJ138" i="2"/>
  <c r="CE138" i="2" s="1"/>
  <c r="CS137" i="2"/>
  <c r="AN79" i="19"/>
  <c r="AM137" i="2"/>
  <c r="BJ137" i="2" s="1"/>
  <c r="CS134" i="2"/>
  <c r="AN76" i="19"/>
  <c r="AM134" i="2"/>
  <c r="BJ134" i="2" s="1"/>
  <c r="CE134" i="2" s="1"/>
  <c r="CS133" i="2"/>
  <c r="AN75" i="19"/>
  <c r="AM133" i="2"/>
  <c r="BJ133" i="2"/>
  <c r="CE133" i="2"/>
  <c r="CS132" i="2"/>
  <c r="AN74" i="19" s="1"/>
  <c r="AM132" i="2"/>
  <c r="BJ132" i="2"/>
  <c r="CE132" i="2"/>
  <c r="CS131" i="2"/>
  <c r="AN73" i="19"/>
  <c r="AM131" i="2"/>
  <c r="BJ131" i="2"/>
  <c r="CE131" i="2" s="1"/>
  <c r="CS130" i="2"/>
  <c r="AN72" i="19"/>
  <c r="AM130" i="2"/>
  <c r="BJ130" i="2" s="1"/>
  <c r="CE130" i="2" s="1"/>
  <c r="CS129" i="2"/>
  <c r="AN71" i="19"/>
  <c r="AM129" i="2"/>
  <c r="BJ129" i="2"/>
  <c r="CE129" i="2"/>
  <c r="CS128" i="2"/>
  <c r="AN70" i="19" s="1"/>
  <c r="AM128" i="2"/>
  <c r="BJ128" i="2"/>
  <c r="BB112" i="2"/>
  <c r="BB109" i="2"/>
  <c r="BB108" i="2"/>
  <c r="BB107" i="2"/>
  <c r="BB106" i="2"/>
  <c r="BB105" i="2"/>
  <c r="BB104" i="2"/>
  <c r="BB103" i="2"/>
  <c r="BB102" i="2"/>
  <c r="BB101" i="2"/>
  <c r="BB100" i="2"/>
  <c r="BB99" i="2"/>
  <c r="BB98" i="2"/>
  <c r="BB97" i="2"/>
  <c r="BB96" i="2"/>
  <c r="BB95" i="2"/>
  <c r="BB94" i="2"/>
  <c r="BB93" i="2"/>
  <c r="BB92" i="2"/>
  <c r="BB91" i="2"/>
  <c r="BB90" i="2"/>
  <c r="BB110" i="2" s="1"/>
  <c r="BB89" i="2"/>
  <c r="BB85" i="2"/>
  <c r="BB84" i="2"/>
  <c r="BB83" i="2"/>
  <c r="BB82" i="2"/>
  <c r="BB81" i="2"/>
  <c r="BB80" i="2"/>
  <c r="BB79" i="2"/>
  <c r="BB78" i="2"/>
  <c r="BB77" i="2"/>
  <c r="BB74" i="2"/>
  <c r="BB73" i="2"/>
  <c r="BB72" i="2"/>
  <c r="BB71" i="2"/>
  <c r="BB70" i="2"/>
  <c r="BB69" i="2"/>
  <c r="BB68" i="2"/>
  <c r="BB67" i="2"/>
  <c r="BB66" i="2"/>
  <c r="GM122" i="2"/>
  <c r="FC122" i="2"/>
  <c r="BB122" i="2"/>
  <c r="CL122" i="2"/>
  <c r="GT101" i="2"/>
  <c r="FC86" i="2"/>
  <c r="FC63" i="2"/>
  <c r="DX124" i="2"/>
  <c r="DX122" i="2"/>
  <c r="Y124" i="2"/>
  <c r="Y122" i="2"/>
  <c r="FK101" i="2"/>
  <c r="GS86" i="2"/>
  <c r="GL86" i="2"/>
  <c r="GE86" i="2"/>
  <c r="FX86" i="2"/>
  <c r="FQ86" i="2"/>
  <c r="FJ86" i="2"/>
  <c r="GL63" i="2"/>
  <c r="GE63" i="2"/>
  <c r="FX63" i="2"/>
  <c r="FQ63" i="2"/>
  <c r="FJ63" i="2"/>
  <c r="DC108" i="2"/>
  <c r="DB107" i="2"/>
  <c r="DB99" i="2"/>
  <c r="DB98" i="2"/>
  <c r="DF95" i="2"/>
  <c r="DB87" i="2"/>
  <c r="DB77" i="2"/>
  <c r="DB64" i="2"/>
  <c r="EQ63" i="2"/>
  <c r="DV5" i="2"/>
  <c r="BV63" i="2" s="1"/>
  <c r="DB5" i="2"/>
  <c r="BB63" i="2" s="1"/>
  <c r="CH5" i="2"/>
  <c r="AH63" i="2" s="1"/>
  <c r="B51" i="2"/>
  <c r="B48" i="2"/>
  <c r="B40" i="2"/>
  <c r="B39" i="2"/>
  <c r="B35" i="2"/>
  <c r="B32" i="2"/>
  <c r="B21" i="2"/>
  <c r="B18" i="2"/>
  <c r="G15" i="2"/>
  <c r="B7" i="2"/>
  <c r="B4" i="2"/>
  <c r="B2" i="2"/>
  <c r="B60" i="2" s="1"/>
  <c r="B1" i="2"/>
  <c r="B59" i="2" s="1"/>
  <c r="AH10" i="1"/>
  <c r="B36" i="1"/>
  <c r="BP23" i="1"/>
  <c r="BN10" i="1"/>
  <c r="AH49" i="1"/>
  <c r="AH35" i="1"/>
  <c r="AH27" i="1"/>
  <c r="AH21" i="1"/>
  <c r="AH16" i="1"/>
  <c r="AH15" i="1"/>
  <c r="R51" i="1"/>
  <c r="AH51" i="1" s="1"/>
  <c r="B37" i="1"/>
  <c r="B35" i="1"/>
  <c r="B16" i="1"/>
  <c r="B32" i="1" s="1"/>
  <c r="B13" i="1"/>
  <c r="B31" i="1" s="1"/>
  <c r="R6" i="1"/>
  <c r="AH6" i="1" s="1"/>
  <c r="L139" i="10"/>
  <c r="L141" i="10" s="1"/>
  <c r="L143" i="10" s="1"/>
  <c r="R228" i="10"/>
  <c r="T228" i="10"/>
  <c r="V228" i="10"/>
  <c r="X228" i="10"/>
  <c r="Z228" i="10"/>
  <c r="P228" i="10"/>
  <c r="X51" i="15"/>
  <c r="V51" i="15"/>
  <c r="T51" i="15"/>
  <c r="R51" i="15"/>
  <c r="P51" i="15"/>
  <c r="N51" i="15"/>
  <c r="Z50" i="15"/>
  <c r="Z49" i="15"/>
  <c r="Z48" i="15"/>
  <c r="X46" i="15"/>
  <c r="X52" i="15" s="1"/>
  <c r="V46" i="15"/>
  <c r="V52" i="15" s="1"/>
  <c r="T46" i="15"/>
  <c r="T52" i="15" s="1"/>
  <c r="R46" i="15"/>
  <c r="P46" i="15"/>
  <c r="P52" i="15" s="1"/>
  <c r="N46" i="15"/>
  <c r="N52" i="15" s="1"/>
  <c r="L46" i="15"/>
  <c r="J46" i="15"/>
  <c r="H46" i="15"/>
  <c r="Z45" i="15"/>
  <c r="Z44" i="15"/>
  <c r="Z39" i="15"/>
  <c r="X38" i="15"/>
  <c r="V38" i="15"/>
  <c r="T38" i="15"/>
  <c r="R38" i="15"/>
  <c r="P38" i="15"/>
  <c r="N38" i="15"/>
  <c r="L38" i="15"/>
  <c r="J38" i="15"/>
  <c r="H38" i="15"/>
  <c r="Z38" i="15" s="1"/>
  <c r="Z37" i="15"/>
  <c r="Z36" i="15"/>
  <c r="Z35" i="15"/>
  <c r="X33" i="15"/>
  <c r="V33" i="15"/>
  <c r="T33" i="15"/>
  <c r="R33" i="15"/>
  <c r="P33" i="15"/>
  <c r="N33" i="15"/>
  <c r="L33" i="15"/>
  <c r="L51" i="15"/>
  <c r="J33" i="15"/>
  <c r="J51" i="15"/>
  <c r="H33" i="15"/>
  <c r="Z32" i="15"/>
  <c r="Z31" i="15"/>
  <c r="X29" i="15"/>
  <c r="V29" i="15"/>
  <c r="T29" i="15"/>
  <c r="R29" i="15"/>
  <c r="P29" i="15"/>
  <c r="N29" i="15"/>
  <c r="L29" i="15"/>
  <c r="J29" i="15"/>
  <c r="H29" i="15"/>
  <c r="Z28" i="15"/>
  <c r="Z27" i="15"/>
  <c r="Z26" i="15"/>
  <c r="X25" i="15"/>
  <c r="V25" i="15"/>
  <c r="T25" i="15"/>
  <c r="R25" i="15"/>
  <c r="P25" i="15"/>
  <c r="N25" i="15"/>
  <c r="N30" i="15" s="1"/>
  <c r="L25" i="15"/>
  <c r="J25" i="15"/>
  <c r="H25" i="15"/>
  <c r="Z25" i="15"/>
  <c r="Z24" i="15"/>
  <c r="Z23" i="15"/>
  <c r="Z22" i="15"/>
  <c r="X15" i="15"/>
  <c r="V15" i="15"/>
  <c r="V16" i="15" s="1"/>
  <c r="T15" i="15"/>
  <c r="R15" i="15"/>
  <c r="P15" i="15"/>
  <c r="N15" i="15"/>
  <c r="L15" i="15"/>
  <c r="J15" i="15"/>
  <c r="H15" i="15"/>
  <c r="Z15" i="15" s="1"/>
  <c r="Z14" i="15"/>
  <c r="X13" i="15"/>
  <c r="X16" i="15"/>
  <c r="V13" i="15"/>
  <c r="T13" i="15"/>
  <c r="T16" i="15" s="1"/>
  <c r="R13" i="15"/>
  <c r="R16" i="15"/>
  <c r="P13" i="15"/>
  <c r="P16" i="15"/>
  <c r="N13" i="15"/>
  <c r="N16" i="15" s="1"/>
  <c r="L13" i="15"/>
  <c r="L16" i="15"/>
  <c r="J13" i="15"/>
  <c r="J16" i="15"/>
  <c r="H13" i="15"/>
  <c r="H16" i="15"/>
  <c r="Z10" i="15"/>
  <c r="X51" i="14"/>
  <c r="X52" i="14" s="1"/>
  <c r="V51" i="14"/>
  <c r="T51" i="14"/>
  <c r="R51" i="14"/>
  <c r="P51" i="14"/>
  <c r="P52" i="14" s="1"/>
  <c r="N51" i="14"/>
  <c r="Z50" i="14"/>
  <c r="Z49" i="14"/>
  <c r="Z48" i="14"/>
  <c r="X46" i="14"/>
  <c r="V46" i="14"/>
  <c r="V52" i="14"/>
  <c r="T46" i="14"/>
  <c r="T52" i="14"/>
  <c r="R46" i="14"/>
  <c r="R52" i="14"/>
  <c r="P46" i="14"/>
  <c r="N46" i="14"/>
  <c r="N52" i="14"/>
  <c r="L46" i="14"/>
  <c r="J46" i="14"/>
  <c r="H46" i="14"/>
  <c r="Z45" i="14"/>
  <c r="Z44" i="14"/>
  <c r="Z39" i="14"/>
  <c r="X38" i="14"/>
  <c r="V38" i="14"/>
  <c r="T38" i="14"/>
  <c r="R38" i="14"/>
  <c r="P38" i="14"/>
  <c r="N38" i="14"/>
  <c r="L38" i="14"/>
  <c r="J38" i="14"/>
  <c r="H38" i="14"/>
  <c r="Z38" i="14"/>
  <c r="Z37" i="14"/>
  <c r="Z36" i="14"/>
  <c r="Z35" i="14"/>
  <c r="X33" i="14"/>
  <c r="V33" i="14"/>
  <c r="T33" i="14"/>
  <c r="R33" i="14"/>
  <c r="P33" i="14"/>
  <c r="N33" i="14"/>
  <c r="L33" i="14"/>
  <c r="L51" i="14"/>
  <c r="J33" i="14"/>
  <c r="Z33" i="14" s="1"/>
  <c r="J51" i="14"/>
  <c r="H33" i="14"/>
  <c r="H34" i="14" s="1"/>
  <c r="H9" i="14" s="1"/>
  <c r="Z32" i="14"/>
  <c r="Z31" i="14"/>
  <c r="X29" i="14"/>
  <c r="V29" i="14"/>
  <c r="T29" i="14"/>
  <c r="R29" i="14"/>
  <c r="P29" i="14"/>
  <c r="N29" i="14"/>
  <c r="L29" i="14"/>
  <c r="J29" i="14"/>
  <c r="H29" i="14"/>
  <c r="Z28" i="14"/>
  <c r="Z27" i="14"/>
  <c r="Z26" i="14"/>
  <c r="X25" i="14"/>
  <c r="V25" i="14"/>
  <c r="T25" i="14"/>
  <c r="R25" i="14"/>
  <c r="P25" i="14"/>
  <c r="N25" i="14"/>
  <c r="L25" i="14"/>
  <c r="J25" i="14"/>
  <c r="Z25" i="14" s="1"/>
  <c r="H25" i="14"/>
  <c r="Z24" i="14"/>
  <c r="Z23" i="14"/>
  <c r="Z22" i="14"/>
  <c r="X15" i="14"/>
  <c r="V15" i="14"/>
  <c r="T15" i="14"/>
  <c r="R15" i="14"/>
  <c r="P15" i="14"/>
  <c r="N15" i="14"/>
  <c r="L15" i="14"/>
  <c r="J15" i="14"/>
  <c r="H15" i="14"/>
  <c r="Z15" i="14" s="1"/>
  <c r="Z14" i="14"/>
  <c r="X13" i="14"/>
  <c r="X16" i="14"/>
  <c r="V13" i="14"/>
  <c r="V16" i="14" s="1"/>
  <c r="T13" i="14"/>
  <c r="T16" i="14"/>
  <c r="R13" i="14"/>
  <c r="R16" i="14" s="1"/>
  <c r="P13" i="14"/>
  <c r="P16" i="14"/>
  <c r="N13" i="14"/>
  <c r="L13" i="14"/>
  <c r="L16" i="14"/>
  <c r="J13" i="14"/>
  <c r="J16" i="14"/>
  <c r="H13" i="14"/>
  <c r="H16" i="14"/>
  <c r="Z10" i="14"/>
  <c r="X51" i="13"/>
  <c r="V51" i="13"/>
  <c r="T51" i="13"/>
  <c r="R51" i="13"/>
  <c r="P51" i="13"/>
  <c r="N51" i="13"/>
  <c r="Z50" i="13"/>
  <c r="Z49" i="13"/>
  <c r="Z48" i="13"/>
  <c r="X46" i="13"/>
  <c r="X52" i="13"/>
  <c r="V46" i="13"/>
  <c r="V52" i="13"/>
  <c r="T46" i="13"/>
  <c r="T52" i="13"/>
  <c r="R46" i="13"/>
  <c r="R52" i="13"/>
  <c r="P46" i="13"/>
  <c r="P52" i="13"/>
  <c r="N46" i="13"/>
  <c r="N52" i="13"/>
  <c r="L46" i="13"/>
  <c r="J46" i="13"/>
  <c r="Z46" i="13" s="1"/>
  <c r="H46" i="13"/>
  <c r="Z45" i="13"/>
  <c r="Z44" i="13"/>
  <c r="Z39" i="13"/>
  <c r="X38" i="13"/>
  <c r="V38" i="13"/>
  <c r="T38" i="13"/>
  <c r="R38" i="13"/>
  <c r="P38" i="13"/>
  <c r="N38" i="13"/>
  <c r="L38" i="13"/>
  <c r="J38" i="13"/>
  <c r="Z38" i="13" s="1"/>
  <c r="H38" i="13"/>
  <c r="Z37" i="13"/>
  <c r="Z36" i="13"/>
  <c r="Z35" i="13"/>
  <c r="X33" i="13"/>
  <c r="V33" i="13"/>
  <c r="T33" i="13"/>
  <c r="T34" i="13" s="1"/>
  <c r="R33" i="13"/>
  <c r="P33" i="13"/>
  <c r="N33" i="13"/>
  <c r="L33" i="13"/>
  <c r="L34" i="13" s="1"/>
  <c r="L51" i="13"/>
  <c r="J33" i="13"/>
  <c r="J51" i="13"/>
  <c r="H33" i="13"/>
  <c r="Z32" i="13"/>
  <c r="Z31" i="13"/>
  <c r="X29" i="13"/>
  <c r="V29" i="13"/>
  <c r="T29" i="13"/>
  <c r="R29" i="13"/>
  <c r="P29" i="13"/>
  <c r="N29" i="13"/>
  <c r="L29" i="13"/>
  <c r="J29" i="13"/>
  <c r="H29" i="13"/>
  <c r="Z28" i="13"/>
  <c r="Z27" i="13"/>
  <c r="Z26" i="13"/>
  <c r="X25" i="13"/>
  <c r="V25" i="13"/>
  <c r="T25" i="13"/>
  <c r="R25" i="13"/>
  <c r="P25" i="13"/>
  <c r="N25" i="13"/>
  <c r="L25" i="13"/>
  <c r="J25" i="13"/>
  <c r="H25" i="13"/>
  <c r="Z25" i="13"/>
  <c r="Z24" i="13"/>
  <c r="Z23" i="13"/>
  <c r="Z22" i="13"/>
  <c r="X15" i="13"/>
  <c r="X16" i="13" s="1"/>
  <c r="V15" i="13"/>
  <c r="T15" i="13"/>
  <c r="R15" i="13"/>
  <c r="P15" i="13"/>
  <c r="P16" i="13" s="1"/>
  <c r="N15" i="13"/>
  <c r="L15" i="13"/>
  <c r="J15" i="13"/>
  <c r="H15" i="13"/>
  <c r="Z14" i="13"/>
  <c r="X13" i="13"/>
  <c r="V13" i="13"/>
  <c r="V16" i="13" s="1"/>
  <c r="T13" i="13"/>
  <c r="T16" i="13"/>
  <c r="R13" i="13"/>
  <c r="P13" i="13"/>
  <c r="N13" i="13"/>
  <c r="N16" i="13" s="1"/>
  <c r="L13" i="13"/>
  <c r="L16" i="13"/>
  <c r="J13" i="13"/>
  <c r="J16" i="13"/>
  <c r="H13" i="13"/>
  <c r="Z10" i="13"/>
  <c r="Z51" i="12"/>
  <c r="Z50" i="12"/>
  <c r="Z49" i="12"/>
  <c r="Z48" i="12"/>
  <c r="Z46" i="12"/>
  <c r="Z45" i="12"/>
  <c r="Z40" i="12"/>
  <c r="Z38" i="12"/>
  <c r="Z37" i="12"/>
  <c r="Z36" i="12"/>
  <c r="Z33" i="12"/>
  <c r="Z32" i="12"/>
  <c r="Z29" i="12"/>
  <c r="Z28" i="12"/>
  <c r="Z27" i="12"/>
  <c r="Z26" i="12"/>
  <c r="Z24" i="12"/>
  <c r="Z23" i="12"/>
  <c r="Z22" i="12"/>
  <c r="X15" i="12"/>
  <c r="V15" i="12"/>
  <c r="V16" i="12" s="1"/>
  <c r="T15" i="12"/>
  <c r="R15" i="12"/>
  <c r="P15" i="12"/>
  <c r="N15" i="12"/>
  <c r="N16" i="12" s="1"/>
  <c r="L15" i="12"/>
  <c r="J15" i="12"/>
  <c r="Z15" i="12" s="1"/>
  <c r="H15" i="12"/>
  <c r="X13" i="12"/>
  <c r="V13" i="12"/>
  <c r="T13" i="12"/>
  <c r="R13" i="12"/>
  <c r="P13" i="12"/>
  <c r="P16" i="12" s="1"/>
  <c r="N13" i="12"/>
  <c r="L13" i="12"/>
  <c r="J13" i="12"/>
  <c r="H13" i="12"/>
  <c r="X47" i="12"/>
  <c r="V47" i="12"/>
  <c r="T47" i="12"/>
  <c r="R47" i="12"/>
  <c r="R53" i="12" s="1"/>
  <c r="P47" i="12"/>
  <c r="N47" i="12"/>
  <c r="X52" i="12"/>
  <c r="X53" i="12"/>
  <c r="V52" i="12"/>
  <c r="V53" i="12"/>
  <c r="T52" i="12"/>
  <c r="T53" i="12"/>
  <c r="R52" i="12"/>
  <c r="P52" i="12"/>
  <c r="P53" i="12"/>
  <c r="N52" i="12"/>
  <c r="N53" i="12"/>
  <c r="L52" i="12"/>
  <c r="J52" i="12"/>
  <c r="Z52" i="12" s="1"/>
  <c r="H52" i="12"/>
  <c r="L47" i="12"/>
  <c r="J47" i="12"/>
  <c r="H47" i="12"/>
  <c r="X39" i="12"/>
  <c r="V39" i="12"/>
  <c r="T39" i="12"/>
  <c r="R39" i="12"/>
  <c r="P39" i="12"/>
  <c r="N39" i="12"/>
  <c r="L39" i="12"/>
  <c r="J39" i="12"/>
  <c r="H39" i="12"/>
  <c r="X34" i="12"/>
  <c r="V34" i="12"/>
  <c r="T34" i="12"/>
  <c r="R34" i="12"/>
  <c r="P34" i="12"/>
  <c r="N34" i="12"/>
  <c r="L34" i="12"/>
  <c r="J34" i="12"/>
  <c r="H34" i="12"/>
  <c r="Z34" i="12" s="1"/>
  <c r="X25" i="12"/>
  <c r="V25" i="12"/>
  <c r="T25" i="12"/>
  <c r="R25" i="12"/>
  <c r="P25" i="12"/>
  <c r="N25" i="12"/>
  <c r="X30" i="12"/>
  <c r="V30" i="12"/>
  <c r="T30" i="12"/>
  <c r="T31" i="12" s="1"/>
  <c r="T35" i="12" s="1"/>
  <c r="T9" i="12" s="1"/>
  <c r="T11" i="12" s="1"/>
  <c r="R30" i="12"/>
  <c r="P30" i="12"/>
  <c r="N30" i="12"/>
  <c r="X31" i="12"/>
  <c r="X35" i="12" s="1"/>
  <c r="V31" i="12"/>
  <c r="R31" i="12"/>
  <c r="R35" i="12" s="1"/>
  <c r="P31" i="12"/>
  <c r="P35" i="12" s="1"/>
  <c r="P9" i="12" s="1"/>
  <c r="P11" i="12" s="1"/>
  <c r="N31" i="12"/>
  <c r="L30" i="12"/>
  <c r="J30" i="12"/>
  <c r="H30" i="12"/>
  <c r="Z30" i="12" s="1"/>
  <c r="J25" i="12"/>
  <c r="J31" i="12" s="1"/>
  <c r="J35" i="12" s="1"/>
  <c r="L25" i="12"/>
  <c r="H25" i="12"/>
  <c r="Z14" i="12"/>
  <c r="R16" i="12"/>
  <c r="T16" i="12"/>
  <c r="X16" i="12"/>
  <c r="L16" i="12"/>
  <c r="Z10" i="12"/>
  <c r="DB9" i="2"/>
  <c r="DB10" i="2"/>
  <c r="DB11" i="2"/>
  <c r="DB12" i="2"/>
  <c r="DB13" i="2"/>
  <c r="DB14" i="2"/>
  <c r="DB15" i="2"/>
  <c r="DB16" i="2"/>
  <c r="DB17" i="2"/>
  <c r="DB18" i="2"/>
  <c r="CH19" i="2"/>
  <c r="CQ19" i="2"/>
  <c r="DV19" i="2"/>
  <c r="EP19" i="2"/>
  <c r="DB22" i="2"/>
  <c r="DB23" i="2"/>
  <c r="DB24" i="2"/>
  <c r="DB25" i="2"/>
  <c r="AH26" i="2"/>
  <c r="DB26" i="2"/>
  <c r="DB27" i="2"/>
  <c r="DB28" i="2"/>
  <c r="DB29" i="2"/>
  <c r="AH30" i="2"/>
  <c r="DB30" i="2"/>
  <c r="DB31" i="2"/>
  <c r="DB32" i="2"/>
  <c r="DB33" i="2"/>
  <c r="DB34" i="2"/>
  <c r="DB35" i="2"/>
  <c r="CH36" i="2"/>
  <c r="CQ36" i="2"/>
  <c r="DV36" i="2"/>
  <c r="EF36" i="2"/>
  <c r="S30" i="19"/>
  <c r="EP36" i="2"/>
  <c r="DB38" i="2"/>
  <c r="DB39" i="2"/>
  <c r="DB40" i="2"/>
  <c r="DB41" i="2"/>
  <c r="AQ42" i="2"/>
  <c r="DB42" i="2"/>
  <c r="DB43" i="2"/>
  <c r="DB44" i="2"/>
  <c r="DB45" i="2"/>
  <c r="DB46" i="2"/>
  <c r="CH47" i="2"/>
  <c r="CQ47" i="2"/>
  <c r="AQ75" i="2" s="1"/>
  <c r="DB47" i="2"/>
  <c r="BB75" i="2" s="1"/>
  <c r="DV47" i="2"/>
  <c r="EF47" i="2"/>
  <c r="EP47" i="2"/>
  <c r="DB48" i="2"/>
  <c r="DB49" i="2"/>
  <c r="DB50" i="2"/>
  <c r="DB51" i="2"/>
  <c r="DB52" i="2"/>
  <c r="DB53" i="2"/>
  <c r="DB54" i="2"/>
  <c r="DB55" i="2"/>
  <c r="DB56" i="2"/>
  <c r="GS64" i="2"/>
  <c r="GS65" i="2"/>
  <c r="EQ66" i="2"/>
  <c r="FC66" i="2"/>
  <c r="FC67" i="2" s="1"/>
  <c r="FJ66" i="2"/>
  <c r="FQ66" i="2"/>
  <c r="FX66" i="2"/>
  <c r="GE66" i="2"/>
  <c r="GE67" i="2" s="1"/>
  <c r="EQ67" i="2"/>
  <c r="AH20" i="2" s="1"/>
  <c r="FJ67" i="2"/>
  <c r="FQ67" i="2"/>
  <c r="FX67" i="2"/>
  <c r="GL67" i="2"/>
  <c r="GS71" i="2"/>
  <c r="FC72" i="2"/>
  <c r="FJ72" i="2"/>
  <c r="FQ72" i="2"/>
  <c r="FX72" i="2"/>
  <c r="FX73" i="2" s="1"/>
  <c r="FX77" i="2" s="1"/>
  <c r="FX83" i="2" s="1"/>
  <c r="GE72" i="2"/>
  <c r="GL72" i="2"/>
  <c r="FJ73" i="2"/>
  <c r="FQ73" i="2"/>
  <c r="FQ77" i="2" s="1"/>
  <c r="FQ83" i="2" s="1"/>
  <c r="GL73" i="2"/>
  <c r="AH75" i="2"/>
  <c r="BV75" i="2"/>
  <c r="CF75" i="2"/>
  <c r="CP75" i="2"/>
  <c r="GS75" i="2"/>
  <c r="FC76" i="2"/>
  <c r="FJ76" i="2"/>
  <c r="FQ76" i="2"/>
  <c r="FX76" i="2"/>
  <c r="GE76" i="2"/>
  <c r="GL76" i="2"/>
  <c r="FJ77" i="2"/>
  <c r="GL77" i="2"/>
  <c r="GS79" i="2"/>
  <c r="AQ12" i="2" s="1"/>
  <c r="S21" i="19" s="1"/>
  <c r="FC81" i="2"/>
  <c r="FJ81" i="2"/>
  <c r="FJ83" i="2" s="1"/>
  <c r="FQ81" i="2"/>
  <c r="FX81" i="2"/>
  <c r="GE81" i="2"/>
  <c r="GL81" i="2"/>
  <c r="GS82" i="2"/>
  <c r="GL83" i="2"/>
  <c r="AH86" i="2"/>
  <c r="AQ86" i="2"/>
  <c r="BB86" i="2"/>
  <c r="BV86" i="2"/>
  <c r="CF86" i="2"/>
  <c r="S32" i="19"/>
  <c r="CP86" i="2"/>
  <c r="CP87" i="2" s="1"/>
  <c r="CP114" i="2" s="1"/>
  <c r="AH87" i="2"/>
  <c r="AH114" i="2" s="1"/>
  <c r="EQ87" i="2"/>
  <c r="EQ88" i="2"/>
  <c r="EQ89" i="2"/>
  <c r="FC89" i="2"/>
  <c r="FJ89" i="2"/>
  <c r="FJ95" i="2" s="1"/>
  <c r="FQ89" i="2"/>
  <c r="FX89" i="2"/>
  <c r="FX95" i="2" s="1"/>
  <c r="GE89" i="2"/>
  <c r="GL89" i="2"/>
  <c r="GL95" i="2" s="1"/>
  <c r="GS89" i="2"/>
  <c r="EQ90" i="2"/>
  <c r="EQ91" i="2"/>
  <c r="EQ92" i="2"/>
  <c r="EQ93" i="2"/>
  <c r="EQ94" i="2" s="1"/>
  <c r="AQ38" i="2"/>
  <c r="FC94" i="2"/>
  <c r="FJ94" i="2"/>
  <c r="FQ94" i="2"/>
  <c r="FQ95" i="2" s="1"/>
  <c r="FX94" i="2"/>
  <c r="GE94" i="2"/>
  <c r="GL94" i="2"/>
  <c r="GS94" i="2"/>
  <c r="GS95" i="2" s="1"/>
  <c r="FC95" i="2"/>
  <c r="AQ10" i="2" s="1"/>
  <c r="AE13" i="19" s="1"/>
  <c r="GE95" i="2"/>
  <c r="AH110" i="2"/>
  <c r="AQ110" i="2"/>
  <c r="BV110" i="2"/>
  <c r="CF110" i="2"/>
  <c r="S33" i="19"/>
  <c r="CP110" i="2"/>
  <c r="FK112" i="2"/>
  <c r="FR112" i="2"/>
  <c r="FY112" i="2"/>
  <c r="GF112" i="2"/>
  <c r="GM112" i="2"/>
  <c r="GT112" i="2"/>
  <c r="AQ8" i="2"/>
  <c r="AE10" i="19" s="1"/>
  <c r="Y135" i="2"/>
  <c r="AF135" i="2"/>
  <c r="AM135" i="2"/>
  <c r="AT135" i="2"/>
  <c r="BB135" i="2"/>
  <c r="BF135" i="2"/>
  <c r="BQ135" i="2"/>
  <c r="BX135" i="2"/>
  <c r="CL135" i="2"/>
  <c r="CS135" i="2"/>
  <c r="Y145" i="2"/>
  <c r="AF145" i="2"/>
  <c r="AM145" i="2"/>
  <c r="AT145" i="2"/>
  <c r="BB145" i="2"/>
  <c r="BF145" i="2"/>
  <c r="BQ145" i="2"/>
  <c r="BX145" i="2"/>
  <c r="CL145" i="2"/>
  <c r="Y155" i="2"/>
  <c r="AF155" i="2"/>
  <c r="AM155" i="2"/>
  <c r="AT155" i="2"/>
  <c r="BB155" i="2"/>
  <c r="BF155" i="2"/>
  <c r="BQ155" i="2"/>
  <c r="BX155" i="2"/>
  <c r="CL155" i="2"/>
  <c r="CS155" i="2"/>
  <c r="Y164" i="2"/>
  <c r="AF164" i="2"/>
  <c r="AM164" i="2"/>
  <c r="AT164" i="2"/>
  <c r="BB164" i="2"/>
  <c r="BF164" i="2"/>
  <c r="BQ164" i="2"/>
  <c r="BX164" i="2"/>
  <c r="CL164" i="2"/>
  <c r="CS164" i="2"/>
  <c r="Y174" i="2"/>
  <c r="AF174" i="2"/>
  <c r="AT174" i="2"/>
  <c r="BB174" i="2"/>
  <c r="BF174" i="2"/>
  <c r="BQ174" i="2"/>
  <c r="BX174" i="2"/>
  <c r="CL174" i="2"/>
  <c r="CS174" i="2"/>
  <c r="DX137" i="2"/>
  <c r="EE137" i="2"/>
  <c r="ES137" i="2"/>
  <c r="FC137" i="2"/>
  <c r="FG137" i="2"/>
  <c r="FR137" i="2"/>
  <c r="FY137" i="2"/>
  <c r="GM137" i="2"/>
  <c r="GT137" i="2"/>
  <c r="DX147" i="2"/>
  <c r="EE147" i="2"/>
  <c r="EL147" i="2"/>
  <c r="ES147" i="2"/>
  <c r="ES162" i="2" s="1"/>
  <c r="ES165" i="2" s="1"/>
  <c r="FC147" i="2"/>
  <c r="FG147" i="2"/>
  <c r="FR147" i="2"/>
  <c r="FY147" i="2"/>
  <c r="FY162" i="2" s="1"/>
  <c r="GM147" i="2"/>
  <c r="GT147" i="2"/>
  <c r="DX157" i="2"/>
  <c r="EE157" i="2"/>
  <c r="EL157" i="2"/>
  <c r="ES157" i="2"/>
  <c r="FC157" i="2"/>
  <c r="FG157" i="2"/>
  <c r="FG162" i="2" s="1"/>
  <c r="FG165" i="2" s="1"/>
  <c r="FR157" i="2"/>
  <c r="FY157" i="2"/>
  <c r="GM157" i="2"/>
  <c r="GT157" i="2"/>
  <c r="DX160" i="2"/>
  <c r="DX162" i="2"/>
  <c r="DX165" i="2" s="1"/>
  <c r="EE160" i="2"/>
  <c r="EL160" i="2"/>
  <c r="ES160" i="2"/>
  <c r="FC160" i="2"/>
  <c r="FC162" i="2" s="1"/>
  <c r="FC165" i="2" s="1"/>
  <c r="FG160" i="2"/>
  <c r="FR160" i="2"/>
  <c r="FR162" i="2" s="1"/>
  <c r="FR165" i="2" s="1"/>
  <c r="FY160" i="2"/>
  <c r="GM160" i="2"/>
  <c r="GM162" i="2"/>
  <c r="GM165" i="2" s="1"/>
  <c r="GM171" i="2"/>
  <c r="GM174" i="2" s="1"/>
  <c r="GT160" i="2"/>
  <c r="DB175" i="2"/>
  <c r="H152" i="10"/>
  <c r="AL191" i="10"/>
  <c r="AL200" i="10"/>
  <c r="AL204" i="10"/>
  <c r="AL211" i="10"/>
  <c r="AL218" i="10"/>
  <c r="AL219" i="10"/>
  <c r="L226" i="10"/>
  <c r="AL233" i="10"/>
  <c r="GS74" i="2"/>
  <c r="EQ76" i="2"/>
  <c r="GS76" i="2" s="1"/>
  <c r="EQ78" i="2"/>
  <c r="GS78" i="2" s="1"/>
  <c r="Z25" i="12"/>
  <c r="L31" i="12"/>
  <c r="L35" i="12" s="1"/>
  <c r="J9" i="12"/>
  <c r="J11" i="12" s="1"/>
  <c r="H31" i="12"/>
  <c r="H35" i="12"/>
  <c r="J41" i="12"/>
  <c r="L53" i="12"/>
  <c r="J53" i="12"/>
  <c r="H30" i="15"/>
  <c r="Z30" i="15" s="1"/>
  <c r="J30" i="15"/>
  <c r="J34" i="15"/>
  <c r="J9" i="15" s="1"/>
  <c r="L30" i="15"/>
  <c r="L34" i="15"/>
  <c r="L40" i="15" s="1"/>
  <c r="N34" i="15"/>
  <c r="N9" i="15" s="1"/>
  <c r="P30" i="15"/>
  <c r="P34" i="15"/>
  <c r="R30" i="15"/>
  <c r="R34" i="15"/>
  <c r="R9" i="15" s="1"/>
  <c r="T30" i="15"/>
  <c r="T34" i="15"/>
  <c r="T40" i="15" s="1"/>
  <c r="V30" i="15"/>
  <c r="V34" i="15"/>
  <c r="V9" i="15" s="1"/>
  <c r="X30" i="15"/>
  <c r="X34" i="15"/>
  <c r="H30" i="14"/>
  <c r="J30" i="14"/>
  <c r="J34" i="14" s="1"/>
  <c r="J40" i="14" s="1"/>
  <c r="L30" i="14"/>
  <c r="L34" i="14" s="1"/>
  <c r="L9" i="14" s="1"/>
  <c r="N30" i="14"/>
  <c r="N34" i="14" s="1"/>
  <c r="P30" i="14"/>
  <c r="P34" i="14" s="1"/>
  <c r="P9" i="14" s="1"/>
  <c r="R30" i="14"/>
  <c r="R34" i="14" s="1"/>
  <c r="R40" i="14" s="1"/>
  <c r="T30" i="14"/>
  <c r="T34" i="14" s="1"/>
  <c r="T9" i="14" s="1"/>
  <c r="V30" i="14"/>
  <c r="V34" i="14" s="1"/>
  <c r="V40" i="14" s="1"/>
  <c r="X30" i="14"/>
  <c r="X34" i="14" s="1"/>
  <c r="X9" i="14" s="1"/>
  <c r="X11" i="14" s="1"/>
  <c r="X17" i="14" s="1"/>
  <c r="H30" i="13"/>
  <c r="J30" i="13"/>
  <c r="J34" i="13"/>
  <c r="J9" i="13" s="1"/>
  <c r="J11" i="13" s="1"/>
  <c r="J17" i="13" s="1"/>
  <c r="L30" i="13"/>
  <c r="P30" i="13"/>
  <c r="P34" i="13"/>
  <c r="P40" i="13" s="1"/>
  <c r="R30" i="13"/>
  <c r="R34" i="13"/>
  <c r="R9" i="13" s="1"/>
  <c r="T30" i="13"/>
  <c r="X30" i="13"/>
  <c r="X34" i="13"/>
  <c r="H34" i="15"/>
  <c r="H40" i="15" s="1"/>
  <c r="J11" i="15"/>
  <c r="J17" i="15" s="1"/>
  <c r="J18" i="15"/>
  <c r="L9" i="15"/>
  <c r="L11" i="15" s="1"/>
  <c r="L17" i="15" s="1"/>
  <c r="L18" i="15" s="1"/>
  <c r="N40" i="15"/>
  <c r="N11" i="15"/>
  <c r="N17" i="15" s="1"/>
  <c r="R40" i="15"/>
  <c r="R11" i="15"/>
  <c r="R17" i="15" s="1"/>
  <c r="T9" i="15"/>
  <c r="T11" i="15" s="1"/>
  <c r="T17" i="15" s="1"/>
  <c r="T18" i="15" s="1"/>
  <c r="V40" i="15"/>
  <c r="V11" i="15"/>
  <c r="V17" i="15" s="1"/>
  <c r="H51" i="15"/>
  <c r="Z51" i="15" s="1"/>
  <c r="Z47" i="15"/>
  <c r="J52" i="15"/>
  <c r="L52" i="15"/>
  <c r="Z13" i="15"/>
  <c r="Z29" i="15"/>
  <c r="Z33" i="15"/>
  <c r="J9" i="14"/>
  <c r="J11" i="14" s="1"/>
  <c r="J17" i="14" s="1"/>
  <c r="J18" i="14" s="1"/>
  <c r="L40" i="14"/>
  <c r="L11" i="14"/>
  <c r="L17" i="14" s="1"/>
  <c r="L18" i="14" s="1"/>
  <c r="P11" i="14"/>
  <c r="P17" i="14" s="1"/>
  <c r="R9" i="14"/>
  <c r="R11" i="14" s="1"/>
  <c r="R17" i="14" s="1"/>
  <c r="R18" i="14" s="1"/>
  <c r="T11" i="14"/>
  <c r="T17" i="14" s="1"/>
  <c r="V9" i="14"/>
  <c r="V11" i="14" s="1"/>
  <c r="V17" i="14" s="1"/>
  <c r="X40" i="14"/>
  <c r="H51" i="14"/>
  <c r="Z51" i="14"/>
  <c r="Z47" i="14"/>
  <c r="H52" i="14"/>
  <c r="J52" i="14"/>
  <c r="L52" i="14"/>
  <c r="Z52" i="14" s="1"/>
  <c r="Z29" i="14"/>
  <c r="Z46" i="14"/>
  <c r="J40" i="13"/>
  <c r="R40" i="13"/>
  <c r="R11" i="13"/>
  <c r="H51" i="13"/>
  <c r="Z47" i="13"/>
  <c r="J52" i="13"/>
  <c r="L52" i="13"/>
  <c r="X9" i="12"/>
  <c r="X11" i="12" s="1"/>
  <c r="X17" i="12" s="1"/>
  <c r="X41" i="12"/>
  <c r="T41" i="12"/>
  <c r="P41" i="12"/>
  <c r="H40" i="14"/>
  <c r="H11" i="14"/>
  <c r="H17" i="14"/>
  <c r="J153" i="10"/>
  <c r="EQ100" i="2"/>
  <c r="EQ103" i="2"/>
  <c r="EQ106" i="2" s="1"/>
  <c r="EQ109" i="2" s="1"/>
  <c r="AQ41" i="2" s="1"/>
  <c r="EF19" i="2"/>
  <c r="S29" i="19" s="1"/>
  <c r="GF159" i="2"/>
  <c r="GF160" i="2" s="1"/>
  <c r="FK160" i="2"/>
  <c r="GF149" i="2"/>
  <c r="GF157" i="2" s="1"/>
  <c r="FK157" i="2"/>
  <c r="GF139" i="2"/>
  <c r="GF147" i="2"/>
  <c r="FK147" i="2"/>
  <c r="GF128" i="2"/>
  <c r="CE157" i="2"/>
  <c r="CE147" i="2"/>
  <c r="CE155" i="2" s="1"/>
  <c r="BJ155" i="2"/>
  <c r="CE137" i="2"/>
  <c r="CE145" i="2"/>
  <c r="BJ145" i="2"/>
  <c r="CE128" i="2"/>
  <c r="CE135" i="2" s="1"/>
  <c r="BJ135" i="2"/>
  <c r="P226" i="12"/>
  <c r="H255" i="12"/>
  <c r="J261" i="12"/>
  <c r="J229" i="12"/>
  <c r="J231" i="12"/>
  <c r="N261" i="12"/>
  <c r="N229" i="12"/>
  <c r="N231" i="12" s="1"/>
  <c r="N237" i="12" s="1"/>
  <c r="N238" i="12" s="1"/>
  <c r="P261" i="12"/>
  <c r="P229" i="12"/>
  <c r="P231" i="12"/>
  <c r="P237" i="12" s="1"/>
  <c r="P238" i="12" s="1"/>
  <c r="R261" i="12"/>
  <c r="R229" i="12"/>
  <c r="R231" i="12"/>
  <c r="R237" i="12" s="1"/>
  <c r="R238" i="12" s="1"/>
  <c r="T261" i="12"/>
  <c r="T229" i="12"/>
  <c r="T231" i="12" s="1"/>
  <c r="T237" i="12" s="1"/>
  <c r="T238" i="12" s="1"/>
  <c r="V261" i="12"/>
  <c r="V229" i="12"/>
  <c r="V231" i="12" s="1"/>
  <c r="V237" i="12" s="1"/>
  <c r="V238" i="12" s="1"/>
  <c r="H310" i="12"/>
  <c r="H284" i="12" s="1"/>
  <c r="L316" i="12"/>
  <c r="L284" i="12"/>
  <c r="L286" i="12" s="1"/>
  <c r="N316" i="12"/>
  <c r="N284" i="12"/>
  <c r="N286" i="12" s="1"/>
  <c r="N292" i="12" s="1"/>
  <c r="N293" i="12" s="1"/>
  <c r="P316" i="12"/>
  <c r="P284" i="12"/>
  <c r="P286" i="12" s="1"/>
  <c r="P292" i="12" s="1"/>
  <c r="P293" i="12" s="1"/>
  <c r="T316" i="12"/>
  <c r="T284" i="12"/>
  <c r="T286" i="12"/>
  <c r="T292" i="12" s="1"/>
  <c r="T293" i="12" s="1"/>
  <c r="V316" i="12"/>
  <c r="V284" i="12"/>
  <c r="V286" i="12"/>
  <c r="V292" i="12" s="1"/>
  <c r="X316" i="12"/>
  <c r="X284" i="12"/>
  <c r="X286" i="12"/>
  <c r="X292" i="12" s="1"/>
  <c r="X293" i="12" s="1"/>
  <c r="V293" i="12"/>
  <c r="Z233" i="12"/>
  <c r="Z250" i="12"/>
  <c r="Z267" i="12"/>
  <c r="Z288" i="12"/>
  <c r="Z305" i="12"/>
  <c r="Z322" i="12"/>
  <c r="J151" i="12"/>
  <c r="J119" i="12"/>
  <c r="J121" i="12"/>
  <c r="N151" i="12"/>
  <c r="N119" i="12"/>
  <c r="N121" i="12" s="1"/>
  <c r="P151" i="12"/>
  <c r="P119" i="12"/>
  <c r="P121" i="12" s="1"/>
  <c r="P127" i="12" s="1"/>
  <c r="P128" i="12" s="1"/>
  <c r="R151" i="12"/>
  <c r="R119" i="12"/>
  <c r="R121" i="12"/>
  <c r="R127" i="12" s="1"/>
  <c r="R128" i="12" s="1"/>
  <c r="V151" i="12"/>
  <c r="V119" i="12"/>
  <c r="V121" i="12" s="1"/>
  <c r="V127" i="12" s="1"/>
  <c r="X151" i="12"/>
  <c r="X119" i="12"/>
  <c r="X121" i="12" s="1"/>
  <c r="X127" i="12" s="1"/>
  <c r="X128" i="12" s="1"/>
  <c r="Z181" i="12"/>
  <c r="H200" i="12"/>
  <c r="H174" i="12" s="1"/>
  <c r="J206" i="12"/>
  <c r="J174" i="12"/>
  <c r="J176" i="12"/>
  <c r="J182" i="12"/>
  <c r="J183" i="12" s="1"/>
  <c r="L206" i="12"/>
  <c r="L174" i="12"/>
  <c r="L176" i="12"/>
  <c r="L182" i="12"/>
  <c r="L183" i="12" s="1"/>
  <c r="P206" i="12"/>
  <c r="P174" i="12"/>
  <c r="P176" i="12" s="1"/>
  <c r="P182" i="12" s="1"/>
  <c r="R206" i="12"/>
  <c r="R174" i="12"/>
  <c r="R176" i="12" s="1"/>
  <c r="R182" i="12" s="1"/>
  <c r="R183" i="12" s="1"/>
  <c r="T206" i="12"/>
  <c r="T174" i="12"/>
  <c r="T176" i="12" s="1"/>
  <c r="T182" i="12" s="1"/>
  <c r="T183" i="12" s="1"/>
  <c r="V206" i="12"/>
  <c r="V174" i="12"/>
  <c r="V176" i="12" s="1"/>
  <c r="V182" i="12" s="1"/>
  <c r="V183" i="12" s="1"/>
  <c r="X206" i="12"/>
  <c r="X174" i="12"/>
  <c r="X176" i="12" s="1"/>
  <c r="X182" i="12" s="1"/>
  <c r="X183" i="12" s="1"/>
  <c r="V128" i="12"/>
  <c r="P183" i="12"/>
  <c r="Z140" i="12"/>
  <c r="Z157" i="12"/>
  <c r="Z178" i="12"/>
  <c r="Z195" i="12"/>
  <c r="Z212" i="12"/>
  <c r="P75" i="12"/>
  <c r="A57" i="12"/>
  <c r="N57" i="12" s="1"/>
  <c r="Y194" i="10"/>
  <c r="L42" i="18" s="1"/>
  <c r="J96" i="12"/>
  <c r="J64" i="12"/>
  <c r="J66" i="12" s="1"/>
  <c r="J72" i="12" s="1"/>
  <c r="J73" i="12" s="1"/>
  <c r="L96" i="12"/>
  <c r="L64" i="12"/>
  <c r="L66" i="12" s="1"/>
  <c r="L72" i="12" s="1"/>
  <c r="L73" i="12" s="1"/>
  <c r="N96" i="12"/>
  <c r="N64" i="12"/>
  <c r="N66" i="12" s="1"/>
  <c r="N72" i="12" s="1"/>
  <c r="N73" i="12" s="1"/>
  <c r="P64" i="12"/>
  <c r="P66" i="12"/>
  <c r="P72" i="12" s="1"/>
  <c r="P73" i="12" s="1"/>
  <c r="R96" i="12"/>
  <c r="R64" i="12"/>
  <c r="R66" i="12"/>
  <c r="R72" i="12" s="1"/>
  <c r="R73" i="12" s="1"/>
  <c r="T96" i="12"/>
  <c r="T64" i="12"/>
  <c r="T66" i="12"/>
  <c r="V96" i="12"/>
  <c r="V64" i="12"/>
  <c r="V66" i="12"/>
  <c r="V72" i="12" s="1"/>
  <c r="V73" i="12" s="1"/>
  <c r="Z85" i="12"/>
  <c r="Z102" i="12"/>
  <c r="N6" i="13"/>
  <c r="L20" i="13"/>
  <c r="J42" i="13"/>
  <c r="J6" i="14"/>
  <c r="N6" i="14"/>
  <c r="R6" i="14"/>
  <c r="V6" i="14"/>
  <c r="H20" i="14"/>
  <c r="L20" i="14"/>
  <c r="P20" i="14"/>
  <c r="T20" i="14"/>
  <c r="X20" i="14"/>
  <c r="J42" i="14"/>
  <c r="N42" i="14"/>
  <c r="R42" i="14"/>
  <c r="V42" i="14"/>
  <c r="N6" i="15"/>
  <c r="V6" i="15"/>
  <c r="L20" i="15"/>
  <c r="T20" i="15"/>
  <c r="J42" i="15"/>
  <c r="R42" i="15"/>
  <c r="H316" i="12"/>
  <c r="H206" i="12"/>
  <c r="H286" i="12"/>
  <c r="H292" i="12" s="1"/>
  <c r="H176" i="12"/>
  <c r="H182" i="12"/>
  <c r="AH23" i="2"/>
  <c r="EQ68" i="2"/>
  <c r="GS68" i="2"/>
  <c r="Y141" i="10"/>
  <c r="Y143" i="10"/>
  <c r="AR96" i="10"/>
  <c r="AW95" i="10"/>
  <c r="AX95" i="10" s="1"/>
  <c r="AW94" i="10"/>
  <c r="AX94" i="10" s="1"/>
  <c r="AE96" i="10"/>
  <c r="AJ95" i="10"/>
  <c r="AK95" i="10"/>
  <c r="AJ94" i="10"/>
  <c r="AK94" i="10"/>
  <c r="R96" i="10"/>
  <c r="W95" i="10"/>
  <c r="X95" i="10" s="1"/>
  <c r="W94" i="10"/>
  <c r="X94" i="10" s="1"/>
  <c r="D96" i="10"/>
  <c r="I96" i="10" s="1"/>
  <c r="J96" i="10" s="1"/>
  <c r="I95" i="10"/>
  <c r="J95" i="10" s="1"/>
  <c r="I94" i="10"/>
  <c r="J94" i="10"/>
  <c r="AR36" i="10"/>
  <c r="AW35" i="10"/>
  <c r="AX35" i="10" s="1"/>
  <c r="AW34" i="10"/>
  <c r="AX34" i="10"/>
  <c r="AE36" i="10"/>
  <c r="AE37" i="10" s="1"/>
  <c r="AJ37" i="10" s="1"/>
  <c r="AK37" i="10" s="1"/>
  <c r="AJ35" i="10"/>
  <c r="AK35" i="10"/>
  <c r="AJ34" i="10"/>
  <c r="AK34" i="10" s="1"/>
  <c r="R36" i="10"/>
  <c r="W35" i="10"/>
  <c r="X35" i="10"/>
  <c r="W34" i="10"/>
  <c r="X34" i="10" s="1"/>
  <c r="D36" i="10"/>
  <c r="I35" i="10"/>
  <c r="J35" i="10"/>
  <c r="I34" i="10"/>
  <c r="J34" i="10" s="1"/>
  <c r="AR97" i="10"/>
  <c r="AW96" i="10"/>
  <c r="AX96" i="10" s="1"/>
  <c r="AE97" i="10"/>
  <c r="AJ97" i="10" s="1"/>
  <c r="AK97" i="10" s="1"/>
  <c r="AJ96" i="10"/>
  <c r="AK96" i="10" s="1"/>
  <c r="R97" i="10"/>
  <c r="W96" i="10"/>
  <c r="X96" i="10"/>
  <c r="D97" i="10"/>
  <c r="D98" i="10" s="1"/>
  <c r="I98" i="10" s="1"/>
  <c r="J98" i="10" s="1"/>
  <c r="AR37" i="10"/>
  <c r="AW36" i="10"/>
  <c r="AX36" i="10" s="1"/>
  <c r="AJ36" i="10"/>
  <c r="AK36" i="10" s="1"/>
  <c r="R37" i="10"/>
  <c r="W36" i="10"/>
  <c r="X36" i="10"/>
  <c r="D37" i="10"/>
  <c r="D38" i="10" s="1"/>
  <c r="I38" i="10" s="1"/>
  <c r="I36" i="10"/>
  <c r="J36" i="10"/>
  <c r="AE98" i="10"/>
  <c r="AE99" i="10" s="1"/>
  <c r="R98" i="10"/>
  <c r="W97" i="10"/>
  <c r="X97" i="10" s="1"/>
  <c r="AE38" i="10"/>
  <c r="AE39" i="10" s="1"/>
  <c r="R38" i="10"/>
  <c r="R39" i="10" s="1"/>
  <c r="W37" i="10"/>
  <c r="X37" i="10" s="1"/>
  <c r="I37" i="10"/>
  <c r="J37" i="10" s="1"/>
  <c r="AJ98" i="10"/>
  <c r="AK98" i="10" s="1"/>
  <c r="W38" i="10"/>
  <c r="X38" i="10" s="1"/>
  <c r="J38" i="10"/>
  <c r="AE100" i="10"/>
  <c r="AJ100" i="10" s="1"/>
  <c r="AK100" i="10" s="1"/>
  <c r="AJ99" i="10"/>
  <c r="AK99" i="10" s="1"/>
  <c r="R40" i="10"/>
  <c r="W39" i="10"/>
  <c r="X39" i="10"/>
  <c r="AE101" i="10"/>
  <c r="AE102" i="10" s="1"/>
  <c r="R41" i="10"/>
  <c r="W41" i="10" s="1"/>
  <c r="X41" i="10" s="1"/>
  <c r="W40" i="10"/>
  <c r="X40" i="10" s="1"/>
  <c r="AJ102" i="10"/>
  <c r="AK102" i="10" s="1"/>
  <c r="L148" i="10"/>
  <c r="Y146" i="10"/>
  <c r="Y148" i="10" s="1"/>
  <c r="J231" i="10" s="1"/>
  <c r="J200" i="10"/>
  <c r="L207" i="10" s="1"/>
  <c r="G119" i="18"/>
  <c r="N61" i="18" s="1"/>
  <c r="J54" i="18"/>
  <c r="F67" i="18" s="1"/>
  <c r="S41" i="19"/>
  <c r="Y139" i="11"/>
  <c r="Y209" i="10"/>
  <c r="D36" i="11"/>
  <c r="I35" i="11"/>
  <c r="J35" i="11" s="1"/>
  <c r="R36" i="11"/>
  <c r="W35" i="11"/>
  <c r="X35" i="11"/>
  <c r="AE36" i="11"/>
  <c r="AE37" i="11" s="1"/>
  <c r="AJ35" i="11"/>
  <c r="AK35" i="11"/>
  <c r="AR36" i="11"/>
  <c r="AR37" i="11" s="1"/>
  <c r="AW35" i="11"/>
  <c r="AX35" i="11" s="1"/>
  <c r="D96" i="11"/>
  <c r="I95" i="11"/>
  <c r="J95" i="11"/>
  <c r="R96" i="11"/>
  <c r="W95" i="11"/>
  <c r="X95" i="11"/>
  <c r="AE96" i="11"/>
  <c r="AE97" i="11" s="1"/>
  <c r="AJ95" i="11"/>
  <c r="AK95" i="11"/>
  <c r="AR96" i="11"/>
  <c r="AW95" i="11"/>
  <c r="AX95" i="11" s="1"/>
  <c r="L143" i="11"/>
  <c r="L148" i="11" s="1"/>
  <c r="Y141" i="11"/>
  <c r="D156" i="11"/>
  <c r="I155" i="11"/>
  <c r="J155" i="11"/>
  <c r="Y209" i="11"/>
  <c r="Y208" i="11"/>
  <c r="I34" i="11"/>
  <c r="J34" i="11"/>
  <c r="W34" i="11"/>
  <c r="X34" i="11"/>
  <c r="AJ34" i="11"/>
  <c r="AK34" i="11"/>
  <c r="AW34" i="11"/>
  <c r="AX34" i="11"/>
  <c r="Y168" i="11"/>
  <c r="L207" i="11"/>
  <c r="AL219" i="11"/>
  <c r="AL237" i="11"/>
  <c r="J194" i="11"/>
  <c r="L195" i="11" s="1"/>
  <c r="L196" i="11" s="1"/>
  <c r="L208" i="11" s="1"/>
  <c r="I94" i="11"/>
  <c r="J94" i="11" s="1"/>
  <c r="W94" i="11"/>
  <c r="X94" i="11"/>
  <c r="AJ94" i="11"/>
  <c r="AK94" i="11" s="1"/>
  <c r="AW94" i="11"/>
  <c r="AX94" i="11"/>
  <c r="I154" i="11"/>
  <c r="J154" i="11" s="1"/>
  <c r="Y166" i="11"/>
  <c r="D157" i="11"/>
  <c r="D158" i="11" s="1"/>
  <c r="I156" i="11"/>
  <c r="J156" i="11" s="1"/>
  <c r="Y143" i="11"/>
  <c r="Y148" i="11" s="1"/>
  <c r="J231" i="11" s="1"/>
  <c r="AR97" i="11"/>
  <c r="AW96" i="11"/>
  <c r="AX96" i="11" s="1"/>
  <c r="R97" i="11"/>
  <c r="W97" i="11" s="1"/>
  <c r="X97" i="11" s="1"/>
  <c r="W96" i="11"/>
  <c r="X96" i="11"/>
  <c r="D97" i="11"/>
  <c r="D98" i="11" s="1"/>
  <c r="I96" i="11"/>
  <c r="J96" i="11" s="1"/>
  <c r="AW36" i="11"/>
  <c r="AX36" i="11" s="1"/>
  <c r="R37" i="11"/>
  <c r="W37" i="11" s="1"/>
  <c r="X37" i="11" s="1"/>
  <c r="W36" i="11"/>
  <c r="X36" i="11"/>
  <c r="D37" i="11"/>
  <c r="D38" i="11" s="1"/>
  <c r="I36" i="11"/>
  <c r="J36" i="11" s="1"/>
  <c r="R38" i="11"/>
  <c r="R39" i="11" s="1"/>
  <c r="R98" i="11"/>
  <c r="R99" i="11" s="1"/>
  <c r="AR98" i="11"/>
  <c r="AW97" i="11"/>
  <c r="AX97" i="11" s="1"/>
  <c r="AR99" i="11"/>
  <c r="AW99" i="11" s="1"/>
  <c r="AX99" i="11" s="1"/>
  <c r="AW98" i="11"/>
  <c r="AX98" i="11" s="1"/>
  <c r="AB61" i="11"/>
  <c r="AE14" i="19"/>
  <c r="J180" i="10"/>
  <c r="A181" i="10"/>
  <c r="N181" i="10" s="1"/>
  <c r="AB181" i="10" s="1"/>
  <c r="L6" i="15"/>
  <c r="T6" i="15"/>
  <c r="J20" i="15"/>
  <c r="R20" i="15"/>
  <c r="H42" i="15"/>
  <c r="P42" i="15"/>
  <c r="A121" i="11"/>
  <c r="A181" i="11" s="1"/>
  <c r="N181" i="11" s="1"/>
  <c r="AB181" i="11" s="1"/>
  <c r="V42" i="13"/>
  <c r="X20" i="13"/>
  <c r="H20" i="13"/>
  <c r="R20" i="12"/>
  <c r="R281" i="12"/>
  <c r="V130" i="12"/>
  <c r="L6" i="13"/>
  <c r="T6" i="13"/>
  <c r="J20" i="13"/>
  <c r="R20" i="13"/>
  <c r="H42" i="13"/>
  <c r="P42" i="13"/>
  <c r="R153" i="12"/>
  <c r="R226" i="12"/>
  <c r="N295" i="12"/>
  <c r="L98" i="12"/>
  <c r="V43" i="12"/>
  <c r="C64" i="21"/>
  <c r="D68" i="21"/>
  <c r="C68" i="21"/>
  <c r="D72" i="21"/>
  <c r="E66" i="21"/>
  <c r="C65" i="21"/>
  <c r="B64" i="21"/>
  <c r="E68" i="21"/>
  <c r="E65" i="21"/>
  <c r="D71" i="21"/>
  <c r="E67" i="21"/>
  <c r="C69" i="21"/>
  <c r="D70" i="21"/>
  <c r="B68" i="21"/>
  <c r="B70" i="21"/>
  <c r="D67" i="21"/>
  <c r="B66" i="21"/>
  <c r="C71" i="21"/>
  <c r="E71" i="21"/>
  <c r="E72" i="21"/>
  <c r="C70" i="21"/>
  <c r="C72" i="21"/>
  <c r="D64" i="21"/>
  <c r="E69" i="21"/>
  <c r="B71" i="21"/>
  <c r="D65" i="21"/>
  <c r="C67" i="21"/>
  <c r="E64" i="21"/>
  <c r="B67" i="21"/>
  <c r="D66" i="21"/>
  <c r="E70" i="21"/>
  <c r="B72" i="21"/>
  <c r="B69" i="21"/>
  <c r="D69" i="21"/>
  <c r="B65" i="21"/>
  <c r="C66" i="21"/>
  <c r="I38" i="11" l="1"/>
  <c r="J38" i="11" s="1"/>
  <c r="D39" i="11"/>
  <c r="L232" i="11"/>
  <c r="S49" i="19"/>
  <c r="AQ13" i="2"/>
  <c r="FY165" i="2"/>
  <c r="AH28" i="2"/>
  <c r="AQ31" i="2" s="1"/>
  <c r="EQ80" i="2"/>
  <c r="I98" i="11"/>
  <c r="J98" i="11" s="1"/>
  <c r="D99" i="11"/>
  <c r="I158" i="11"/>
  <c r="J158" i="11" s="1"/>
  <c r="D159" i="11"/>
  <c r="AE38" i="11"/>
  <c r="AJ37" i="11"/>
  <c r="AK37" i="11" s="1"/>
  <c r="AN36" i="19"/>
  <c r="L232" i="10"/>
  <c r="AQ45" i="2"/>
  <c r="W99" i="11"/>
  <c r="X99" i="11" s="1"/>
  <c r="R100" i="11"/>
  <c r="R40" i="11"/>
  <c r="W39" i="11"/>
  <c r="X39" i="11" s="1"/>
  <c r="S37" i="19"/>
  <c r="L215" i="11"/>
  <c r="L218" i="11" s="1"/>
  <c r="L227" i="11" s="1"/>
  <c r="L233" i="11" s="1"/>
  <c r="J44" i="18" s="1"/>
  <c r="J50" i="18" s="1"/>
  <c r="AE98" i="11"/>
  <c r="AJ97" i="11"/>
  <c r="AK97" i="11" s="1"/>
  <c r="AW37" i="11"/>
  <c r="AX37" i="11" s="1"/>
  <c r="AR38" i="11"/>
  <c r="AE40" i="10"/>
  <c r="AJ39" i="10"/>
  <c r="AK39" i="10" s="1"/>
  <c r="H183" i="12"/>
  <c r="AR100" i="11"/>
  <c r="EQ108" i="2"/>
  <c r="AR98" i="10"/>
  <c r="AW97" i="10"/>
  <c r="AX97" i="10" s="1"/>
  <c r="H293" i="12"/>
  <c r="BV87" i="2"/>
  <c r="BV114" i="2" s="1"/>
  <c r="R41" i="12"/>
  <c r="R9" i="12"/>
  <c r="R11" i="12" s="1"/>
  <c r="R17" i="12" s="1"/>
  <c r="Z15" i="13"/>
  <c r="H16" i="13"/>
  <c r="N30" i="13"/>
  <c r="N34" i="13" s="1"/>
  <c r="Z29" i="13"/>
  <c r="V30" i="13"/>
  <c r="V34" i="13" s="1"/>
  <c r="H34" i="13"/>
  <c r="Z33" i="13"/>
  <c r="L40" i="13"/>
  <c r="L9" i="13"/>
  <c r="L11" i="13" s="1"/>
  <c r="L17" i="13" s="1"/>
  <c r="T40" i="13"/>
  <c r="T9" i="13"/>
  <c r="T11" i="13" s="1"/>
  <c r="T17" i="13" s="1"/>
  <c r="V18" i="14"/>
  <c r="GS67" i="2"/>
  <c r="CE160" i="2"/>
  <c r="CE164" i="2" s="1"/>
  <c r="BJ164" i="2"/>
  <c r="BJ166" i="2"/>
  <c r="AM174" i="2"/>
  <c r="T71" i="12"/>
  <c r="Z68" i="12"/>
  <c r="W38" i="11"/>
  <c r="X38" i="11" s="1"/>
  <c r="W98" i="11"/>
  <c r="X98" i="11" s="1"/>
  <c r="I157" i="11"/>
  <c r="J157" i="11" s="1"/>
  <c r="I97" i="11"/>
  <c r="J97" i="11" s="1"/>
  <c r="I37" i="11"/>
  <c r="J37" i="11" s="1"/>
  <c r="AJ36" i="11"/>
  <c r="AK36" i="11" s="1"/>
  <c r="AJ96" i="11"/>
  <c r="AK96" i="11" s="1"/>
  <c r="R42" i="10"/>
  <c r="W42" i="10" s="1"/>
  <c r="X42" i="10" s="1"/>
  <c r="Z49" i="10" s="1"/>
  <c r="Z50" i="10" s="1"/>
  <c r="AJ101" i="10"/>
  <c r="AK101" i="10" s="1"/>
  <c r="AM109" i="10" s="1"/>
  <c r="AM110" i="10" s="1"/>
  <c r="D39" i="10"/>
  <c r="AJ38" i="10"/>
  <c r="AK38" i="10" s="1"/>
  <c r="D99" i="10"/>
  <c r="H18" i="14"/>
  <c r="X40" i="13"/>
  <c r="X9" i="13"/>
  <c r="X11" i="13" s="1"/>
  <c r="X17" i="13" s="1"/>
  <c r="X18" i="13" s="1"/>
  <c r="N40" i="14"/>
  <c r="Z40" i="14" s="1"/>
  <c r="N9" i="14"/>
  <c r="X40" i="15"/>
  <c r="X9" i="15"/>
  <c r="X11" i="15" s="1"/>
  <c r="X17" i="15" s="1"/>
  <c r="X18" i="15" s="1"/>
  <c r="P40" i="15"/>
  <c r="P9" i="15"/>
  <c r="P11" i="15" s="1"/>
  <c r="P17" i="15" s="1"/>
  <c r="T17" i="12"/>
  <c r="T18" i="12" s="1"/>
  <c r="R16" i="13"/>
  <c r="Z13" i="13"/>
  <c r="R99" i="10"/>
  <c r="W98" i="10"/>
  <c r="X98" i="10" s="1"/>
  <c r="AN81" i="19"/>
  <c r="CS145" i="2"/>
  <c r="GT162" i="2" s="1"/>
  <c r="GT165" i="2" s="1"/>
  <c r="FK129" i="2"/>
  <c r="EL137" i="2"/>
  <c r="I97" i="10"/>
  <c r="J97" i="10" s="1"/>
  <c r="AR38" i="10"/>
  <c r="AW37" i="10"/>
  <c r="AX37" i="10" s="1"/>
  <c r="H229" i="12"/>
  <c r="H261" i="12"/>
  <c r="Z30" i="14"/>
  <c r="L9" i="12"/>
  <c r="L11" i="12" s="1"/>
  <c r="L17" i="12" s="1"/>
  <c r="L18" i="12" s="1"/>
  <c r="L41" i="12"/>
  <c r="S31" i="19"/>
  <c r="CF87" i="2"/>
  <c r="CF114" i="2" s="1"/>
  <c r="P17" i="12"/>
  <c r="P18" i="12" s="1"/>
  <c r="J18" i="13"/>
  <c r="N18" i="15"/>
  <c r="EQ95" i="2"/>
  <c r="GE73" i="2"/>
  <c r="GE77" i="2" s="1"/>
  <c r="GE83" i="2" s="1"/>
  <c r="FC73" i="2"/>
  <c r="FC77" i="2" s="1"/>
  <c r="FC83" i="2" s="1"/>
  <c r="EQ70" i="2" s="1"/>
  <c r="X18" i="12"/>
  <c r="Z16" i="15"/>
  <c r="J126" i="12"/>
  <c r="J127" i="12" s="1"/>
  <c r="Z123" i="12"/>
  <c r="Z135" i="12"/>
  <c r="H141" i="12"/>
  <c r="J237" i="12"/>
  <c r="H9" i="15"/>
  <c r="P9" i="13"/>
  <c r="P11" i="13" s="1"/>
  <c r="P17" i="13" s="1"/>
  <c r="P18" i="13" s="1"/>
  <c r="P40" i="14"/>
  <c r="H9" i="12"/>
  <c r="H41" i="12"/>
  <c r="AL237" i="10"/>
  <c r="J194" i="10" s="1"/>
  <c r="L195" i="10" s="1"/>
  <c r="L196" i="10" s="1"/>
  <c r="L208" i="10" s="1"/>
  <c r="L215" i="10" s="1"/>
  <c r="EE162" i="2"/>
  <c r="EE165" i="2" s="1"/>
  <c r="GS66" i="2"/>
  <c r="DB36" i="2"/>
  <c r="BB87" i="2" s="1"/>
  <c r="R18" i="12"/>
  <c r="Z39" i="12"/>
  <c r="Z13" i="12"/>
  <c r="H16" i="12"/>
  <c r="T18" i="13"/>
  <c r="N16" i="14"/>
  <c r="Z13" i="14"/>
  <c r="X18" i="14"/>
  <c r="P18" i="15"/>
  <c r="H52" i="15"/>
  <c r="Z52" i="15" s="1"/>
  <c r="Z46" i="15"/>
  <c r="Z34" i="14"/>
  <c r="Z34" i="15"/>
  <c r="Z51" i="13"/>
  <c r="H52" i="13"/>
  <c r="Z52" i="13" s="1"/>
  <c r="T40" i="14"/>
  <c r="J40" i="15"/>
  <c r="Z40" i="15" s="1"/>
  <c r="Z30" i="13"/>
  <c r="Z31" i="12"/>
  <c r="AQ87" i="2"/>
  <c r="AQ114" i="2" s="1"/>
  <c r="DB19" i="2"/>
  <c r="N35" i="12"/>
  <c r="Z35" i="12" s="1"/>
  <c r="V35" i="12"/>
  <c r="H53" i="12"/>
  <c r="Z53" i="12" s="1"/>
  <c r="Z47" i="12"/>
  <c r="L18" i="13"/>
  <c r="P18" i="14"/>
  <c r="T18" i="14"/>
  <c r="V18" i="15"/>
  <c r="BB114" i="2"/>
  <c r="AQ37" i="2" s="1"/>
  <c r="J16" i="12"/>
  <c r="R52" i="15"/>
  <c r="Z80" i="12"/>
  <c r="H86" i="12"/>
  <c r="Z272" i="12"/>
  <c r="J273" i="12"/>
  <c r="R18" i="15"/>
  <c r="D155" i="10"/>
  <c r="I154" i="10"/>
  <c r="J154" i="10" s="1"/>
  <c r="Z108" i="12"/>
  <c r="H218" i="12"/>
  <c r="Z218" i="12" s="1"/>
  <c r="Z217" i="12"/>
  <c r="Z235" i="12"/>
  <c r="J236" i="12"/>
  <c r="AN54" i="19"/>
  <c r="L145" i="12"/>
  <c r="T145" i="12"/>
  <c r="N196" i="12"/>
  <c r="L291" i="12"/>
  <c r="Z290" i="12"/>
  <c r="R306" i="12"/>
  <c r="R310" i="12" s="1"/>
  <c r="Y166" i="10"/>
  <c r="L168" i="10"/>
  <c r="Y168" i="10" s="1"/>
  <c r="Z89" i="12"/>
  <c r="X255" i="12"/>
  <c r="J306" i="12"/>
  <c r="X86" i="12"/>
  <c r="X90" i="12" s="1"/>
  <c r="N126" i="12"/>
  <c r="N127" i="12" s="1"/>
  <c r="Z149" i="12"/>
  <c r="L251" i="12"/>
  <c r="Z245" i="12"/>
  <c r="Z273" i="12"/>
  <c r="Z328" i="12"/>
  <c r="H53" i="18"/>
  <c r="H52" i="18" s="1"/>
  <c r="H51" i="18" s="1"/>
  <c r="L53" i="18"/>
  <c r="H20" i="12"/>
  <c r="P61" i="12"/>
  <c r="N263" i="12"/>
  <c r="R185" i="12"/>
  <c r="V116" i="12"/>
  <c r="R208" i="12"/>
  <c r="L75" i="12"/>
  <c r="AY170" i="10"/>
  <c r="K53" i="15"/>
  <c r="J120" i="11"/>
  <c r="P6" i="12"/>
  <c r="L295" i="12"/>
  <c r="P153" i="12"/>
  <c r="N121" i="11"/>
  <c r="X20" i="12"/>
  <c r="L6" i="12"/>
  <c r="N75" i="12"/>
  <c r="L318" i="12"/>
  <c r="P281" i="12"/>
  <c r="P240" i="12"/>
  <c r="P208" i="12"/>
  <c r="T171" i="12"/>
  <c r="T130" i="12"/>
  <c r="X318" i="12"/>
  <c r="V171" i="12"/>
  <c r="R240" i="12"/>
  <c r="N318" i="12"/>
  <c r="H61" i="12"/>
  <c r="L61" i="12" s="1"/>
  <c r="H281" i="12"/>
  <c r="L281" i="12" s="1"/>
  <c r="Z329" i="12"/>
  <c r="Z219" i="12"/>
  <c r="K54" i="12"/>
  <c r="AK238" i="11"/>
  <c r="S39" i="19"/>
  <c r="S46" i="19" s="1"/>
  <c r="S50" i="19" s="1"/>
  <c r="X120" i="11"/>
  <c r="L43" i="12"/>
  <c r="GR113" i="2"/>
  <c r="AK117" i="19"/>
  <c r="N222" i="12"/>
  <c r="L263" i="12"/>
  <c r="P185" i="12"/>
  <c r="T116" i="12"/>
  <c r="C115" i="2"/>
  <c r="FC113" i="2"/>
  <c r="DC57" i="2"/>
  <c r="D52" i="2"/>
  <c r="N43" i="12"/>
  <c r="P20" i="12"/>
  <c r="R6" i="12"/>
  <c r="T98" i="12"/>
  <c r="V75" i="12"/>
  <c r="X61" i="12"/>
  <c r="T318" i="12"/>
  <c r="V295" i="12"/>
  <c r="X281" i="12"/>
  <c r="V263" i="12"/>
  <c r="X240" i="12"/>
  <c r="H240" i="12"/>
  <c r="X208" i="12"/>
  <c r="H208" i="12"/>
  <c r="J185" i="12"/>
  <c r="J171" i="12"/>
  <c r="J153" i="12"/>
  <c r="L130" i="12"/>
  <c r="N116" i="12"/>
  <c r="X116" i="12"/>
  <c r="T153" i="12"/>
  <c r="T185" i="12"/>
  <c r="T226" i="12"/>
  <c r="P263" i="12"/>
  <c r="P295" i="12"/>
  <c r="N61" i="12"/>
  <c r="J98" i="12"/>
  <c r="T6" i="12"/>
  <c r="P43" i="12"/>
  <c r="AX120" i="11"/>
  <c r="Z53" i="14"/>
  <c r="J60" i="10"/>
  <c r="K329" i="12"/>
  <c r="CE59" i="19"/>
  <c r="K53" i="13"/>
  <c r="J234" i="10"/>
  <c r="ER110" i="2"/>
  <c r="J180" i="11"/>
  <c r="J60" i="11"/>
  <c r="N20" i="12"/>
  <c r="ER57" i="2"/>
  <c r="X180" i="10"/>
  <c r="Z53" i="13"/>
  <c r="N98" i="12"/>
  <c r="R61" i="12"/>
  <c r="J318" i="12"/>
  <c r="N281" i="12"/>
  <c r="N240" i="12"/>
  <c r="N208" i="12"/>
  <c r="R171" i="12"/>
  <c r="R130" i="12"/>
  <c r="BB2" i="2"/>
  <c r="DB2" i="2" s="1"/>
  <c r="C175" i="2"/>
  <c r="B117" i="19"/>
  <c r="AV108" i="19" s="1"/>
  <c r="S35" i="19"/>
  <c r="AH116" i="19"/>
  <c r="A180" i="11"/>
  <c r="A234" i="11" s="1"/>
  <c r="N229" i="11" s="1"/>
  <c r="AB238" i="11" s="1"/>
  <c r="BN50" i="1"/>
  <c r="A60" i="10"/>
  <c r="AB60" i="10" s="1"/>
  <c r="N112" i="12"/>
  <c r="R43" i="12"/>
  <c r="J43" i="12"/>
  <c r="T20" i="12"/>
  <c r="L20" i="12"/>
  <c r="V6" i="12"/>
  <c r="N6" i="12"/>
  <c r="X98" i="12"/>
  <c r="P98" i="12"/>
  <c r="H98" i="12"/>
  <c r="R75" i="12"/>
  <c r="J75" i="12"/>
  <c r="T61" i="12"/>
  <c r="J61" i="12"/>
  <c r="P318" i="12"/>
  <c r="H318" i="12"/>
  <c r="R295" i="12"/>
  <c r="J295" i="12"/>
  <c r="T281" i="12"/>
  <c r="J281" i="12"/>
  <c r="R263" i="12"/>
  <c r="J263" i="12"/>
  <c r="T240" i="12"/>
  <c r="L240" i="12"/>
  <c r="V226" i="12"/>
  <c r="N226" i="12"/>
  <c r="T208" i="12"/>
  <c r="L208" i="12"/>
  <c r="V185" i="12"/>
  <c r="N185" i="12"/>
  <c r="X171" i="12"/>
  <c r="P171" i="12"/>
  <c r="V153" i="12"/>
  <c r="N153" i="12"/>
  <c r="X130" i="12"/>
  <c r="P130" i="12"/>
  <c r="H130" i="12"/>
  <c r="R116" i="12"/>
  <c r="X43" i="12"/>
  <c r="T42" i="13"/>
  <c r="L42" i="13"/>
  <c r="V20" i="13"/>
  <c r="N20" i="13"/>
  <c r="X6" i="13"/>
  <c r="P6" i="13"/>
  <c r="X42" i="13"/>
  <c r="N130" i="12"/>
  <c r="L153" i="12"/>
  <c r="N171" i="12"/>
  <c r="L185" i="12"/>
  <c r="J208" i="12"/>
  <c r="J226" i="12"/>
  <c r="J240" i="12"/>
  <c r="H263" i="12"/>
  <c r="X263" i="12"/>
  <c r="H295" i="12"/>
  <c r="X295" i="12"/>
  <c r="V318" i="12"/>
  <c r="V61" i="12"/>
  <c r="T75" i="12"/>
  <c r="R98" i="12"/>
  <c r="J6" i="12"/>
  <c r="J20" i="12"/>
  <c r="H43" i="12"/>
  <c r="R6" i="13"/>
  <c r="P20" i="13"/>
  <c r="N42" i="13"/>
  <c r="AX60" i="11"/>
  <c r="J234" i="11"/>
  <c r="Z109" i="12"/>
  <c r="AK59" i="19"/>
  <c r="K274" i="12"/>
  <c r="T42" i="15"/>
  <c r="L42" i="15"/>
  <c r="V20" i="15"/>
  <c r="N20" i="15"/>
  <c r="X6" i="15"/>
  <c r="P6" i="15"/>
  <c r="X42" i="15"/>
  <c r="Z274" i="12"/>
  <c r="K164" i="12"/>
  <c r="CE108" i="19"/>
  <c r="M97" i="18"/>
  <c r="K53" i="14"/>
  <c r="K109" i="12"/>
  <c r="AK238" i="10"/>
  <c r="AK170" i="10"/>
  <c r="CQ175" i="2"/>
  <c r="AQ115" i="2"/>
  <c r="X229" i="11"/>
  <c r="AK120" i="11"/>
  <c r="AK60" i="11"/>
  <c r="N122" i="11"/>
  <c r="X60" i="11"/>
  <c r="X180" i="11"/>
  <c r="J53" i="18"/>
  <c r="J52" i="18" s="1"/>
  <c r="J51" i="18" s="1"/>
  <c r="X60" i="10"/>
  <c r="AK60" i="10"/>
  <c r="AX60" i="10"/>
  <c r="J120" i="10"/>
  <c r="X120" i="10"/>
  <c r="AK120" i="10"/>
  <c r="AX120" i="10"/>
  <c r="V42" i="15"/>
  <c r="N42" i="15"/>
  <c r="X20" i="15"/>
  <c r="P20" i="15"/>
  <c r="H20" i="15"/>
  <c r="R6" i="15"/>
  <c r="T42" i="14"/>
  <c r="P42" i="14"/>
  <c r="L42" i="14"/>
  <c r="H42" i="14"/>
  <c r="V20" i="14"/>
  <c r="R20" i="14"/>
  <c r="N20" i="14"/>
  <c r="J20" i="14"/>
  <c r="X6" i="14"/>
  <c r="T6" i="14"/>
  <c r="P6" i="14"/>
  <c r="L6" i="14"/>
  <c r="R42" i="13"/>
  <c r="T20" i="13"/>
  <c r="V6" i="13"/>
  <c r="T43" i="12"/>
  <c r="V20" i="12"/>
  <c r="X6" i="12"/>
  <c r="N122" i="10"/>
  <c r="AB122" i="10" s="1"/>
  <c r="AO122" i="10" s="1"/>
  <c r="CQ115" i="2"/>
  <c r="AR175" i="2"/>
  <c r="X229" i="10"/>
  <c r="Z54" i="12"/>
  <c r="Z53" i="15"/>
  <c r="V98" i="12"/>
  <c r="X75" i="12"/>
  <c r="H75" i="12"/>
  <c r="K219" i="12"/>
  <c r="L116" i="12"/>
  <c r="R318" i="12"/>
  <c r="T295" i="12"/>
  <c r="V281" i="12"/>
  <c r="T263" i="12"/>
  <c r="V240" i="12"/>
  <c r="X226" i="12"/>
  <c r="V208" i="12"/>
  <c r="X185" i="12"/>
  <c r="H185" i="12"/>
  <c r="X153" i="12"/>
  <c r="H153" i="12"/>
  <c r="J130" i="12"/>
  <c r="J116" i="12"/>
  <c r="FD175" i="2"/>
  <c r="BC175" i="2"/>
  <c r="BC115" i="2"/>
  <c r="DB110" i="2"/>
  <c r="BB58" i="2"/>
  <c r="AN116" i="19"/>
  <c r="CH99" i="19"/>
  <c r="AN37" i="19"/>
  <c r="AH77" i="19"/>
  <c r="N61" i="11"/>
  <c r="A276" i="12"/>
  <c r="N276" i="12" s="1"/>
  <c r="A120" i="10"/>
  <c r="N111" i="12"/>
  <c r="AN77" i="19"/>
  <c r="AN87" i="19"/>
  <c r="AN106" i="19"/>
  <c r="CH89" i="19"/>
  <c r="AH97" i="19"/>
  <c r="CB89" i="19"/>
  <c r="L52" i="18"/>
  <c r="L51" i="18" s="1"/>
  <c r="N180" i="11"/>
  <c r="AO120" i="10"/>
  <c r="AO61" i="11"/>
  <c r="N1" i="11"/>
  <c r="AB1" i="11" s="1"/>
  <c r="AO1" i="11" s="1"/>
  <c r="AB120" i="10"/>
  <c r="A60" i="11"/>
  <c r="B67" i="18"/>
  <c r="BB1" i="2"/>
  <c r="DB1" i="2" s="1"/>
  <c r="A180" i="10"/>
  <c r="AN31" i="19"/>
  <c r="J67" i="18"/>
  <c r="CB79" i="19"/>
  <c r="CB99" i="19"/>
  <c r="S54" i="19"/>
  <c r="AH87" i="19"/>
  <c r="AH106" i="19"/>
  <c r="R3" i="1"/>
  <c r="AH3" i="1" s="1"/>
  <c r="AN97" i="19"/>
  <c r="DB119" i="2"/>
  <c r="C119" i="2"/>
  <c r="BB60" i="2"/>
  <c r="BB119" i="2"/>
  <c r="DB60" i="2"/>
  <c r="FC119" i="2"/>
  <c r="FC60" i="2"/>
  <c r="DB118" i="2"/>
  <c r="BB118" i="2"/>
  <c r="FC59" i="2"/>
  <c r="BB59" i="2"/>
  <c r="DB59" i="2"/>
  <c r="FC118" i="2"/>
  <c r="C118" i="2"/>
  <c r="EQ69" i="2" l="1"/>
  <c r="AH24" i="2"/>
  <c r="H42" i="18"/>
  <c r="S22" i="19" s="1"/>
  <c r="S20" i="19" s="1"/>
  <c r="GT171" i="2"/>
  <c r="X261" i="12"/>
  <c r="X229" i="12"/>
  <c r="X231" i="12" s="1"/>
  <c r="X237" i="12" s="1"/>
  <c r="X238" i="12" s="1"/>
  <c r="R316" i="12"/>
  <c r="R284" i="12"/>
  <c r="R286" i="12" s="1"/>
  <c r="R292" i="12" s="1"/>
  <c r="R293" i="12" s="1"/>
  <c r="T119" i="12"/>
  <c r="T121" i="12" s="1"/>
  <c r="T127" i="12" s="1"/>
  <c r="T128" i="12" s="1"/>
  <c r="T151" i="12"/>
  <c r="V9" i="12"/>
  <c r="V11" i="12" s="1"/>
  <c r="V17" i="12" s="1"/>
  <c r="V18" i="12" s="1"/>
  <c r="V41" i="12"/>
  <c r="Z9" i="15"/>
  <c r="Z11" i="15" s="1"/>
  <c r="H11" i="15"/>
  <c r="H17" i="15" s="1"/>
  <c r="GS70" i="2"/>
  <c r="AH22" i="2"/>
  <c r="AQ25" i="2" s="1"/>
  <c r="EL162" i="2"/>
  <c r="N11" i="14"/>
  <c r="N17" i="14" s="1"/>
  <c r="Z17" i="14" s="1"/>
  <c r="Z9" i="14"/>
  <c r="Z11" i="14" s="1"/>
  <c r="Z71" i="12"/>
  <c r="V9" i="13"/>
  <c r="V11" i="13" s="1"/>
  <c r="V17" i="13" s="1"/>
  <c r="V18" i="13" s="1"/>
  <c r="V40" i="13"/>
  <c r="AR99" i="10"/>
  <c r="AW98" i="10"/>
  <c r="AX98" i="10" s="1"/>
  <c r="AW38" i="11"/>
  <c r="AX38" i="11" s="1"/>
  <c r="AR39" i="11"/>
  <c r="I99" i="11"/>
  <c r="J99" i="11" s="1"/>
  <c r="D100" i="11"/>
  <c r="N128" i="12"/>
  <c r="L119" i="12"/>
  <c r="L121" i="12" s="1"/>
  <c r="L127" i="12" s="1"/>
  <c r="L128" i="12" s="1"/>
  <c r="L151" i="12"/>
  <c r="I155" i="10"/>
  <c r="J155" i="10" s="1"/>
  <c r="D156" i="10"/>
  <c r="Z86" i="12"/>
  <c r="H90" i="12"/>
  <c r="N9" i="12"/>
  <c r="N11" i="12" s="1"/>
  <c r="N17" i="12" s="1"/>
  <c r="N18" i="12" s="1"/>
  <c r="N41" i="12"/>
  <c r="H11" i="12"/>
  <c r="H17" i="12" s="1"/>
  <c r="Z9" i="12"/>
  <c r="Z11" i="12" s="1"/>
  <c r="J128" i="12"/>
  <c r="Z126" i="12"/>
  <c r="GF129" i="2"/>
  <c r="GF137" i="2" s="1"/>
  <c r="FK137" i="2"/>
  <c r="D40" i="10"/>
  <c r="I39" i="10"/>
  <c r="J39" i="10" s="1"/>
  <c r="Z16" i="13"/>
  <c r="H47" i="18"/>
  <c r="AQ46" i="2"/>
  <c r="AQ47" i="2" s="1"/>
  <c r="D40" i="11"/>
  <c r="I39" i="11"/>
  <c r="J39" i="11" s="1"/>
  <c r="X96" i="12"/>
  <c r="X64" i="12"/>
  <c r="X66" i="12" s="1"/>
  <c r="X72" i="12" s="1"/>
  <c r="X73" i="12" s="1"/>
  <c r="Z291" i="12"/>
  <c r="N18" i="14"/>
  <c r="Z16" i="14"/>
  <c r="Z18" i="14" s="1"/>
  <c r="Z16" i="12"/>
  <c r="H18" i="12"/>
  <c r="L218" i="10"/>
  <c r="AN20" i="19"/>
  <c r="AN23" i="19" s="1"/>
  <c r="AN32" i="19" s="1"/>
  <c r="AN38" i="19" s="1"/>
  <c r="Z141" i="12"/>
  <c r="H145" i="12"/>
  <c r="AR39" i="10"/>
  <c r="AW38" i="10"/>
  <c r="AX38" i="10" s="1"/>
  <c r="W99" i="10"/>
  <c r="X99" i="10" s="1"/>
  <c r="R100" i="10"/>
  <c r="L292" i="12"/>
  <c r="L293" i="12" s="1"/>
  <c r="BJ174" i="2"/>
  <c r="CE166" i="2"/>
  <c r="CE174" i="2" s="1"/>
  <c r="N9" i="13"/>
  <c r="N11" i="13" s="1"/>
  <c r="N17" i="13" s="1"/>
  <c r="N18" i="13" s="1"/>
  <c r="N40" i="13"/>
  <c r="AR101" i="11"/>
  <c r="AW100" i="11"/>
  <c r="AX100" i="11" s="1"/>
  <c r="R41" i="11"/>
  <c r="W40" i="11"/>
  <c r="X40" i="11" s="1"/>
  <c r="AE39" i="11"/>
  <c r="AJ38" i="11"/>
  <c r="AK38" i="11" s="1"/>
  <c r="D160" i="11"/>
  <c r="I159" i="11"/>
  <c r="J159" i="11" s="1"/>
  <c r="AE15" i="19"/>
  <c r="AE16" i="19" s="1"/>
  <c r="AQ14" i="2"/>
  <c r="Z251" i="12"/>
  <c r="L255" i="12"/>
  <c r="J310" i="12"/>
  <c r="Z306" i="12"/>
  <c r="N200" i="12"/>
  <c r="Z196" i="12"/>
  <c r="J238" i="12"/>
  <c r="Z236" i="12"/>
  <c r="Z41" i="12"/>
  <c r="R17" i="13"/>
  <c r="R18" i="13" s="1"/>
  <c r="H46" i="18"/>
  <c r="S25" i="19"/>
  <c r="H231" i="12"/>
  <c r="H237" i="12" s="1"/>
  <c r="J17" i="12"/>
  <c r="J18" i="12" s="1"/>
  <c r="D100" i="10"/>
  <c r="I99" i="10"/>
  <c r="J99" i="10" s="1"/>
  <c r="Z34" i="13"/>
  <c r="H9" i="13"/>
  <c r="H40" i="13"/>
  <c r="Z40" i="13" s="1"/>
  <c r="T72" i="12"/>
  <c r="T73" i="12" s="1"/>
  <c r="AE41" i="10"/>
  <c r="AJ40" i="10"/>
  <c r="AK40" i="10" s="1"/>
  <c r="AE99" i="11"/>
  <c r="AJ98" i="11"/>
  <c r="AK98" i="11" s="1"/>
  <c r="R101" i="11"/>
  <c r="W100" i="11"/>
  <c r="X100" i="11" s="1"/>
  <c r="GS80" i="2"/>
  <c r="EQ81" i="2"/>
  <c r="GS81" i="2" s="1"/>
  <c r="N120" i="10"/>
  <c r="N60" i="10"/>
  <c r="AO60" i="10"/>
  <c r="CH104" i="19"/>
  <c r="CH107" i="19" s="1"/>
  <c r="CB104" i="19"/>
  <c r="CB107" i="19" s="1"/>
  <c r="A54" i="12"/>
  <c r="AB60" i="11"/>
  <c r="AB120" i="11"/>
  <c r="N60" i="11"/>
  <c r="AO60" i="11"/>
  <c r="A120" i="11"/>
  <c r="AO120" i="11"/>
  <c r="N120" i="11"/>
  <c r="N180" i="10"/>
  <c r="AB170" i="10" s="1"/>
  <c r="AO170" i="10" s="1"/>
  <c r="A234" i="10"/>
  <c r="N229" i="10" s="1"/>
  <c r="AB238" i="10" s="1"/>
  <c r="N67" i="18"/>
  <c r="H238" i="12" l="1"/>
  <c r="N206" i="12"/>
  <c r="Z206" i="12" s="1"/>
  <c r="Z200" i="12"/>
  <c r="N174" i="12"/>
  <c r="I160" i="11"/>
  <c r="J160" i="11" s="1"/>
  <c r="D161" i="11"/>
  <c r="W41" i="11"/>
  <c r="X41" i="11" s="1"/>
  <c r="R42" i="11"/>
  <c r="W42" i="11" s="1"/>
  <c r="X42" i="11" s="1"/>
  <c r="Z49" i="11" s="1"/>
  <c r="Z50" i="11" s="1"/>
  <c r="R101" i="10"/>
  <c r="W100" i="10"/>
  <c r="X100" i="10" s="1"/>
  <c r="FK162" i="2"/>
  <c r="FK165" i="2" s="1"/>
  <c r="D101" i="11"/>
  <c r="I100" i="11"/>
  <c r="J100" i="11" s="1"/>
  <c r="EL165" i="2"/>
  <c r="AQ40" i="2"/>
  <c r="AE100" i="11"/>
  <c r="AJ99" i="11"/>
  <c r="AK99" i="11" s="1"/>
  <c r="D101" i="10"/>
  <c r="I100" i="10"/>
  <c r="J100" i="10" s="1"/>
  <c r="K9" i="21"/>
  <c r="K13" i="21" s="1"/>
  <c r="K15" i="21" s="1"/>
  <c r="K44" i="21" s="1"/>
  <c r="L227" i="10"/>
  <c r="L233" i="10" s="1"/>
  <c r="GF162" i="2"/>
  <c r="GF165" i="2" s="1"/>
  <c r="AQ39" i="2" s="1"/>
  <c r="AQ43" i="2" s="1"/>
  <c r="Z17" i="12"/>
  <c r="H64" i="12"/>
  <c r="H96" i="12"/>
  <c r="Z96" i="12" s="1"/>
  <c r="Z90" i="12"/>
  <c r="AW99" i="10"/>
  <c r="AX99" i="10" s="1"/>
  <c r="AR100" i="10"/>
  <c r="H11" i="13"/>
  <c r="H17" i="13" s="1"/>
  <c r="Z9" i="13"/>
  <c r="Z11" i="13" s="1"/>
  <c r="J316" i="12"/>
  <c r="Z316" i="12" s="1"/>
  <c r="Z310" i="12"/>
  <c r="J284" i="12"/>
  <c r="AE40" i="11"/>
  <c r="AJ39" i="11"/>
  <c r="AK39" i="11" s="1"/>
  <c r="AW101" i="11"/>
  <c r="AX101" i="11" s="1"/>
  <c r="AZ109" i="11" s="1"/>
  <c r="AZ110" i="11" s="1"/>
  <c r="AR102" i="11"/>
  <c r="AW102" i="11" s="1"/>
  <c r="AX102" i="11" s="1"/>
  <c r="H119" i="12"/>
  <c r="Z145" i="12"/>
  <c r="H151" i="12"/>
  <c r="Z151" i="12" s="1"/>
  <c r="D41" i="10"/>
  <c r="I40" i="10"/>
  <c r="J40" i="10" s="1"/>
  <c r="AW39" i="11"/>
  <c r="AX39" i="11" s="1"/>
  <c r="AR40" i="11"/>
  <c r="W101" i="11"/>
  <c r="X101" i="11" s="1"/>
  <c r="R102" i="11"/>
  <c r="W102" i="11" s="1"/>
  <c r="X102" i="11" s="1"/>
  <c r="Z109" i="11" s="1"/>
  <c r="Z110" i="11" s="1"/>
  <c r="AE42" i="10"/>
  <c r="AJ42" i="10" s="1"/>
  <c r="AK42" i="10" s="1"/>
  <c r="AM49" i="10" s="1"/>
  <c r="AM50" i="10" s="1"/>
  <c r="AJ41" i="10"/>
  <c r="AK41" i="10" s="1"/>
  <c r="L229" i="12"/>
  <c r="L261" i="12"/>
  <c r="Z261" i="12" s="1"/>
  <c r="Z255" i="12"/>
  <c r="AW39" i="10"/>
  <c r="AX39" i="10" s="1"/>
  <c r="AR40" i="10"/>
  <c r="Z18" i="12"/>
  <c r="D41" i="11"/>
  <c r="I40" i="11"/>
  <c r="J40" i="11" s="1"/>
  <c r="D157" i="10"/>
  <c r="I156" i="10"/>
  <c r="J156" i="10" s="1"/>
  <c r="H18" i="15"/>
  <c r="Z17" i="15"/>
  <c r="Z18" i="15" s="1"/>
  <c r="GS69" i="2"/>
  <c r="EQ72" i="2"/>
  <c r="A164" i="12"/>
  <c r="A53" i="13"/>
  <c r="N54" i="12"/>
  <c r="EQ73" i="2" l="1"/>
  <c r="GS72" i="2"/>
  <c r="AJ100" i="11"/>
  <c r="AK100" i="11" s="1"/>
  <c r="AE101" i="11"/>
  <c r="D102" i="11"/>
  <c r="I102" i="11" s="1"/>
  <c r="J102" i="11" s="1"/>
  <c r="L109" i="11" s="1"/>
  <c r="L110" i="11" s="1"/>
  <c r="I101" i="11"/>
  <c r="J101" i="11" s="1"/>
  <c r="D162" i="11"/>
  <c r="I162" i="11" s="1"/>
  <c r="J162" i="11" s="1"/>
  <c r="L169" i="11" s="1"/>
  <c r="I161" i="11"/>
  <c r="J161" i="11" s="1"/>
  <c r="D158" i="10"/>
  <c r="I157" i="10"/>
  <c r="J157" i="10" s="1"/>
  <c r="AW100" i="10"/>
  <c r="AX100" i="10" s="1"/>
  <c r="AR101" i="10"/>
  <c r="H66" i="12"/>
  <c r="H72" i="12" s="1"/>
  <c r="Z64" i="12"/>
  <c r="Z66" i="12" s="1"/>
  <c r="K14" i="21"/>
  <c r="K16" i="21" s="1"/>
  <c r="L44" i="18"/>
  <c r="L50" i="18" s="1"/>
  <c r="W101" i="10"/>
  <c r="X101" i="10" s="1"/>
  <c r="R102" i="10"/>
  <c r="W102" i="10" s="1"/>
  <c r="X102" i="10" s="1"/>
  <c r="Z109" i="10" s="1"/>
  <c r="Z110" i="10" s="1"/>
  <c r="AW40" i="10"/>
  <c r="AX40" i="10" s="1"/>
  <c r="AR41" i="10"/>
  <c r="L231" i="12"/>
  <c r="L237" i="12" s="1"/>
  <c r="Z229" i="12"/>
  <c r="Z231" i="12" s="1"/>
  <c r="Z119" i="12"/>
  <c r="Z121" i="12" s="1"/>
  <c r="H121" i="12"/>
  <c r="H127" i="12" s="1"/>
  <c r="AJ40" i="11"/>
  <c r="AK40" i="11" s="1"/>
  <c r="AE41" i="11"/>
  <c r="I101" i="10"/>
  <c r="J101" i="10" s="1"/>
  <c r="D102" i="10"/>
  <c r="I102" i="10" s="1"/>
  <c r="J102" i="10" s="1"/>
  <c r="L109" i="10" s="1"/>
  <c r="L110" i="10" s="1"/>
  <c r="N176" i="12"/>
  <c r="N182" i="12" s="1"/>
  <c r="Z174" i="12"/>
  <c r="Z176" i="12" s="1"/>
  <c r="D42" i="11"/>
  <c r="I42" i="11" s="1"/>
  <c r="J42" i="11" s="1"/>
  <c r="L49" i="11" s="1"/>
  <c r="L50" i="11" s="1"/>
  <c r="I41" i="11"/>
  <c r="J41" i="11" s="1"/>
  <c r="AR41" i="11"/>
  <c r="AW40" i="11"/>
  <c r="AX40" i="11" s="1"/>
  <c r="D42" i="10"/>
  <c r="I42" i="10" s="1"/>
  <c r="J42" i="10" s="1"/>
  <c r="L49" i="10" s="1"/>
  <c r="L50" i="10" s="1"/>
  <c r="I41" i="10"/>
  <c r="J41" i="10" s="1"/>
  <c r="Z284" i="12"/>
  <c r="Z286" i="12" s="1"/>
  <c r="J286" i="12"/>
  <c r="J292" i="12" s="1"/>
  <c r="Z17" i="13"/>
  <c r="Z18" i="13" s="1"/>
  <c r="H18" i="13"/>
  <c r="N164" i="12"/>
  <c r="A219" i="12"/>
  <c r="N53" i="13"/>
  <c r="A53" i="14"/>
  <c r="J293" i="12" l="1"/>
  <c r="Z292" i="12"/>
  <c r="Z293" i="12" s="1"/>
  <c r="AJ41" i="11"/>
  <c r="AK41" i="11" s="1"/>
  <c r="AE42" i="11"/>
  <c r="AJ42" i="11" s="1"/>
  <c r="AK42" i="11" s="1"/>
  <c r="AM49" i="11" s="1"/>
  <c r="AM50" i="11" s="1"/>
  <c r="AR42" i="11"/>
  <c r="AW42" i="11" s="1"/>
  <c r="AX42" i="11" s="1"/>
  <c r="AZ49" i="11" s="1"/>
  <c r="AZ50" i="11" s="1"/>
  <c r="AW41" i="11"/>
  <c r="AX41" i="11" s="1"/>
  <c r="N183" i="12"/>
  <c r="Z182" i="12"/>
  <c r="Z183" i="12" s="1"/>
  <c r="L238" i="12"/>
  <c r="Z237" i="12"/>
  <c r="Z238" i="12" s="1"/>
  <c r="Z72" i="12"/>
  <c r="Z73" i="12" s="1"/>
  <c r="H73" i="12"/>
  <c r="I158" i="10"/>
  <c r="J158" i="10" s="1"/>
  <c r="D159" i="10"/>
  <c r="GS73" i="2"/>
  <c r="EQ77" i="2"/>
  <c r="H128" i="12"/>
  <c r="Z127" i="12"/>
  <c r="Z128" i="12" s="1"/>
  <c r="AW41" i="10"/>
  <c r="AX41" i="10" s="1"/>
  <c r="AR42" i="10"/>
  <c r="AW42" i="10" s="1"/>
  <c r="AX42" i="10" s="1"/>
  <c r="AZ49" i="10" s="1"/>
  <c r="AZ50" i="10" s="1"/>
  <c r="AW101" i="10"/>
  <c r="AX101" i="10" s="1"/>
  <c r="AR102" i="10"/>
  <c r="AW102" i="10" s="1"/>
  <c r="AX102" i="10" s="1"/>
  <c r="AZ109" i="10" s="1"/>
  <c r="AZ110" i="10" s="1"/>
  <c r="AJ101" i="11"/>
  <c r="AK101" i="11" s="1"/>
  <c r="AE102" i="11"/>
  <c r="AJ102" i="11" s="1"/>
  <c r="AK102" i="11" s="1"/>
  <c r="AM109" i="11" s="1"/>
  <c r="AM110" i="11" s="1"/>
  <c r="J42" i="21"/>
  <c r="J38" i="21"/>
  <c r="J34" i="21"/>
  <c r="J30" i="21"/>
  <c r="J26" i="21"/>
  <c r="A42" i="21"/>
  <c r="A38" i="21"/>
  <c r="A34" i="21"/>
  <c r="A30" i="21"/>
  <c r="A26" i="21"/>
  <c r="C42" i="21"/>
  <c r="C38" i="21"/>
  <c r="C34" i="21"/>
  <c r="C30" i="21"/>
  <c r="C26" i="21"/>
  <c r="D42" i="21"/>
  <c r="D38" i="21"/>
  <c r="D34" i="21"/>
  <c r="D30" i="21"/>
  <c r="D26" i="21"/>
  <c r="D33" i="21"/>
  <c r="D25" i="21"/>
  <c r="J32" i="21"/>
  <c r="J24" i="21"/>
  <c r="A36" i="21"/>
  <c r="A24" i="21"/>
  <c r="C40" i="21"/>
  <c r="C28" i="21"/>
  <c r="D40" i="21"/>
  <c r="D28" i="21"/>
  <c r="D24" i="21"/>
  <c r="C27" i="21"/>
  <c r="D39" i="21"/>
  <c r="D27" i="21"/>
  <c r="J41" i="21"/>
  <c r="J37" i="21"/>
  <c r="J33" i="21"/>
  <c r="J29" i="21"/>
  <c r="J25" i="21"/>
  <c r="A41" i="21"/>
  <c r="A37" i="21"/>
  <c r="A33" i="21"/>
  <c r="A29" i="21"/>
  <c r="A25" i="21"/>
  <c r="C41" i="21"/>
  <c r="C37" i="21"/>
  <c r="C33" i="21"/>
  <c r="C29" i="21"/>
  <c r="C25" i="21"/>
  <c r="D41" i="21"/>
  <c r="D37" i="21"/>
  <c r="D29" i="21"/>
  <c r="J36" i="21"/>
  <c r="A40" i="21"/>
  <c r="A28" i="21"/>
  <c r="C36" i="21"/>
  <c r="C24" i="21"/>
  <c r="D32" i="21"/>
  <c r="C35" i="21"/>
  <c r="C23" i="21"/>
  <c r="D35" i="21"/>
  <c r="D23" i="21"/>
  <c r="J40" i="21"/>
  <c r="J28" i="21"/>
  <c r="A32" i="21"/>
  <c r="C32" i="21"/>
  <c r="D36" i="21"/>
  <c r="C31" i="21"/>
  <c r="D31" i="21"/>
  <c r="J39" i="21"/>
  <c r="J35" i="21"/>
  <c r="J31" i="21"/>
  <c r="J27" i="21"/>
  <c r="J23" i="21"/>
  <c r="A39" i="21"/>
  <c r="A35" i="21"/>
  <c r="A31" i="21"/>
  <c r="A27" i="21"/>
  <c r="A23" i="21"/>
  <c r="C39" i="21"/>
  <c r="L170" i="11"/>
  <c r="Y169" i="11"/>
  <c r="Y170" i="11" s="1"/>
  <c r="N53" i="14"/>
  <c r="A53" i="15"/>
  <c r="A274" i="12"/>
  <c r="N219" i="12"/>
  <c r="H26" i="21" l="1"/>
  <c r="K26" i="21" s="1"/>
  <c r="H42" i="21"/>
  <c r="K42" i="21" s="1"/>
  <c r="AQ6" i="2"/>
  <c r="GS77" i="2"/>
  <c r="EQ83" i="2"/>
  <c r="AQ16" i="2"/>
  <c r="H29" i="21"/>
  <c r="K29" i="21" s="1"/>
  <c r="H36" i="21"/>
  <c r="K36" i="21" s="1"/>
  <c r="H37" i="21"/>
  <c r="K37" i="21" s="1"/>
  <c r="H24" i="21"/>
  <c r="K24" i="21" s="1"/>
  <c r="H30" i="21"/>
  <c r="K30" i="21" s="1"/>
  <c r="D43" i="21"/>
  <c r="F23" i="21" s="1"/>
  <c r="H23" i="21"/>
  <c r="H32" i="21"/>
  <c r="K32" i="21" s="1"/>
  <c r="F32" i="21"/>
  <c r="F41" i="21"/>
  <c r="H41" i="21"/>
  <c r="K41" i="21" s="1"/>
  <c r="H27" i="21"/>
  <c r="F27" i="21"/>
  <c r="H28" i="21"/>
  <c r="K28" i="21" s="1"/>
  <c r="F28" i="21"/>
  <c r="H25" i="21"/>
  <c r="K25" i="21" s="1"/>
  <c r="F25" i="21"/>
  <c r="H34" i="21"/>
  <c r="K34" i="21" s="1"/>
  <c r="F34" i="21"/>
  <c r="D160" i="10"/>
  <c r="I159" i="10"/>
  <c r="J159" i="10" s="1"/>
  <c r="K23" i="21"/>
  <c r="K27" i="21"/>
  <c r="F31" i="21"/>
  <c r="H31" i="21"/>
  <c r="K31" i="21" s="1"/>
  <c r="F35" i="21"/>
  <c r="H35" i="21"/>
  <c r="K35" i="21" s="1"/>
  <c r="F39" i="21"/>
  <c r="H39" i="21"/>
  <c r="K39" i="21" s="1"/>
  <c r="H40" i="21"/>
  <c r="K40" i="21" s="1"/>
  <c r="F40" i="21"/>
  <c r="F33" i="21"/>
  <c r="H33" i="21"/>
  <c r="K33" i="21" s="1"/>
  <c r="H38" i="21"/>
  <c r="K38" i="21" s="1"/>
  <c r="F38" i="21"/>
  <c r="A329" i="12"/>
  <c r="N329" i="12" s="1"/>
  <c r="N274" i="12"/>
  <c r="N53" i="15"/>
  <c r="A35" i="18"/>
  <c r="H43" i="21" l="1"/>
  <c r="F37" i="21"/>
  <c r="AQ15" i="2"/>
  <c r="GS83" i="2"/>
  <c r="K43" i="21"/>
  <c r="K45" i="21" s="1"/>
  <c r="F24" i="21"/>
  <c r="F36" i="21"/>
  <c r="F29" i="21"/>
  <c r="F26" i="21"/>
  <c r="AE9" i="19"/>
  <c r="AE11" i="19" s="1"/>
  <c r="AE17" i="19" s="1"/>
  <c r="AQ9" i="2"/>
  <c r="I160" i="10"/>
  <c r="J160" i="10" s="1"/>
  <c r="D161" i="10"/>
  <c r="F30" i="21"/>
  <c r="F43" i="21" s="1"/>
  <c r="F42" i="21"/>
  <c r="A97" i="18"/>
  <c r="B59" i="19"/>
  <c r="S24" i="19" l="1"/>
  <c r="S26" i="19" s="1"/>
  <c r="S27" i="19" s="1"/>
  <c r="AQ48" i="2"/>
  <c r="AQ50" i="2" s="1"/>
  <c r="AQ32" i="2"/>
  <c r="AQ33" i="2" s="1"/>
  <c r="AQ51" i="2"/>
  <c r="H44" i="18"/>
  <c r="H50" i="18" s="1"/>
  <c r="GT174" i="2" s="1"/>
  <c r="D162" i="10"/>
  <c r="I162" i="10" s="1"/>
  <c r="J162" i="10" s="1"/>
  <c r="L169" i="10" s="1"/>
  <c r="I161" i="10"/>
  <c r="J161" i="10" s="1"/>
  <c r="AV59" i="19"/>
  <c r="A57" i="21"/>
  <c r="L170" i="10" l="1"/>
  <c r="Y169" i="10"/>
  <c r="Y170" i="10" s="1"/>
</calcChain>
</file>

<file path=xl/sharedStrings.xml><?xml version="1.0" encoding="utf-8"?>
<sst xmlns="http://schemas.openxmlformats.org/spreadsheetml/2006/main" count="2961" uniqueCount="832">
  <si>
    <t>BOARD OF COUNTY COMMISSIONERS</t>
  </si>
  <si>
    <t>Treasurer</t>
  </si>
  <si>
    <t>Chairman</t>
  </si>
  <si>
    <t>County Clerk</t>
  </si>
  <si>
    <t>INDEX</t>
  </si>
  <si>
    <t>Letters and Certifications:</t>
  </si>
  <si>
    <t>Page</t>
  </si>
  <si>
    <t>Letter To Excise Board</t>
  </si>
  <si>
    <t>Affidavit of Publication</t>
  </si>
  <si>
    <t>Accountant's Letter</t>
  </si>
  <si>
    <t>Certificate of Excise Board</t>
  </si>
  <si>
    <t>Exhibits:</t>
  </si>
  <si>
    <t>Exhibit "A" General Fund</t>
  </si>
  <si>
    <t>Exhibit "G" Sinking Fund</t>
  </si>
  <si>
    <t>Exhibit "H" Industrial Development Bond Fund</t>
  </si>
  <si>
    <t>Exhibit "I" Special Revenue Funds</t>
  </si>
  <si>
    <t>Exhibit "J" Capital Project Funds</t>
  </si>
  <si>
    <t>Exhibit "K" Enterprise Funds</t>
  </si>
  <si>
    <t>Exhibit "L" Internal Service Funds</t>
  </si>
  <si>
    <t>Exhibit "Y" Certificate of Excise Board</t>
  </si>
  <si>
    <t>Estimate of Needs</t>
  </si>
  <si>
    <t>Exhibit "Z" Publication Sheet</t>
  </si>
  <si>
    <t>Filed</t>
  </si>
  <si>
    <t>No</t>
  </si>
  <si>
    <t>To the County Excise Board of said County and State, Greeting:-</t>
  </si>
  <si>
    <t>in relation to which be it further noted that:</t>
  </si>
  <si>
    <t>2. And we further certify that the estimates of the several amounts necessary for current expenses for the fiscal</t>
  </si>
  <si>
    <t>3. We further certify that the estimated income from sources other than ad valorem tax, shown on "Schedule 4",</t>
  </si>
  <si>
    <t>may reasonably be expected to be collected as a revenue during the ensuing fiscal year, and is not in excess</t>
  </si>
  <si>
    <t>Page 1</t>
  </si>
  <si>
    <t>Page 2</t>
  </si>
  <si>
    <t>AFFIDAVIT OF PUBLICATION</t>
  </si>
  <si>
    <t>and the estimated needs and the estimated income from sources other than ad valorem taxes, for the fiscal year</t>
  </si>
  <si>
    <t>a copy of which together with proof of publication is herewith attached marked Exhibit "Z" and made a part</t>
  </si>
  <si>
    <t>of hereof.</t>
  </si>
  <si>
    <t>Notary Public</t>
  </si>
  <si>
    <t>My Commission Expires</t>
  </si>
  <si>
    <t>Page 3</t>
  </si>
  <si>
    <t>EXHIBIT "A"</t>
  </si>
  <si>
    <t>PAGE 1</t>
  </si>
  <si>
    <t>Amount</t>
  </si>
  <si>
    <t>ASSETS:</t>
  </si>
  <si>
    <t>Investments</t>
  </si>
  <si>
    <t>TOTAL ASSETS</t>
  </si>
  <si>
    <t>LIABILITIES AND RESERVES:</t>
  </si>
  <si>
    <t>Warrants Outstanding</t>
  </si>
  <si>
    <t>Reserve for Interest on Warrants</t>
  </si>
  <si>
    <t>Reserves From Schedule 8</t>
  </si>
  <si>
    <t>TOTAL LIABILITIES AND RESERVES</t>
  </si>
  <si>
    <t>TOTAL LIABILITIES, RESERVES AND CASH FUND BALANCE</t>
  </si>
  <si>
    <t>Detail</t>
  </si>
  <si>
    <t>Total</t>
  </si>
  <si>
    <t>REVENUE:</t>
  </si>
  <si>
    <t>Cash Fund Balance Transferred From Prior Years</t>
  </si>
  <si>
    <t>Current Ad Valorem Tax Apportioned</t>
  </si>
  <si>
    <t>Miscellaneous Revenue Apportioned</t>
  </si>
  <si>
    <t>TOTAL REVENUE</t>
  </si>
  <si>
    <t>REQUIREMENTS:</t>
  </si>
  <si>
    <t>Claims Paid by Warrants Issued</t>
  </si>
  <si>
    <t>Interest Paid on Warrants</t>
  </si>
  <si>
    <t>TOTAL REQUIREMENTS</t>
  </si>
  <si>
    <t>TOTAL REQUIREMENTS AND CASH FUND BALANCE</t>
  </si>
  <si>
    <t>ADDITIONS:</t>
  </si>
  <si>
    <t>Miscellaneous Revenue Collected in Excess of Estimates-Net</t>
  </si>
  <si>
    <t>Warrants Estopped, Cancelled or Converted</t>
  </si>
  <si>
    <t>Ad Valorem Tax Collections in Excess of Estimate</t>
  </si>
  <si>
    <t>Prior Years Ad Valorem Tax</t>
  </si>
  <si>
    <t>TOTAL ADDITIONS</t>
  </si>
  <si>
    <t>DEDUCTIONS:</t>
  </si>
  <si>
    <t>Supplemental Appropriations</t>
  </si>
  <si>
    <t>Current Tax in Process of Collection</t>
  </si>
  <si>
    <t>TOTAL DEDUCTIONS</t>
  </si>
  <si>
    <t>Composition of Cash Fund Balance:</t>
  </si>
  <si>
    <t>Cash</t>
  </si>
  <si>
    <t>2a</t>
  </si>
  <si>
    <t>Schedule 4, Miscellaneous Revenue</t>
  </si>
  <si>
    <t>AMOUNT</t>
  </si>
  <si>
    <t>ACTUALLY</t>
  </si>
  <si>
    <t>ESTIMATED</t>
  </si>
  <si>
    <t>COLLECTED</t>
  </si>
  <si>
    <t>SOURCE</t>
  </si>
  <si>
    <t>1000 CHARGES FOR SERVICES</t>
  </si>
  <si>
    <t>1119 Other-</t>
  </si>
  <si>
    <t>1120 Other-</t>
  </si>
  <si>
    <t>Total Charges For Services</t>
  </si>
  <si>
    <t>INTERGOVERNMENTAL REVENUES</t>
  </si>
  <si>
    <t>2000 INTERGOVERNMENTAL REVENUES - LOCAL SOURCES:</t>
  </si>
  <si>
    <t>2122 Other -</t>
  </si>
  <si>
    <t>2123 Other -</t>
  </si>
  <si>
    <t xml:space="preserve">2124 Other - </t>
  </si>
  <si>
    <t>Total - Local Sources</t>
  </si>
  <si>
    <t>3000 INTERGOVERNMENTAL REVENUES - STATE SOURCES:</t>
  </si>
  <si>
    <t>3117 Other - OTC</t>
  </si>
  <si>
    <t>3118 Other - OTC</t>
  </si>
  <si>
    <t>3119 Other - OTC</t>
  </si>
  <si>
    <t>Sub-Total - OTC</t>
  </si>
  <si>
    <t>3212 State Election Reimbursement</t>
  </si>
  <si>
    <t>3213 State Payments in Lieu of Tax Revenue</t>
  </si>
  <si>
    <t>3214 Homestead Exemption Reimbursement</t>
  </si>
  <si>
    <t>3215 Additional Homestead Exemption Reimbursement</t>
  </si>
  <si>
    <t>3216 Transportation of Juveniles</t>
  </si>
  <si>
    <t>Continued on page 2b</t>
  </si>
  <si>
    <t>2b</t>
  </si>
  <si>
    <t>Continued from page 2a</t>
  </si>
  <si>
    <t>3226 Other -</t>
  </si>
  <si>
    <t xml:space="preserve">3227 Other - </t>
  </si>
  <si>
    <t>3228 Other -</t>
  </si>
  <si>
    <t>Total State Sources</t>
  </si>
  <si>
    <t>4000 INTERGOVERNMENTAL REVENUES - FEDERAL SOURCES:</t>
  </si>
  <si>
    <t>4111 Flood Control</t>
  </si>
  <si>
    <t>4117 Other -</t>
  </si>
  <si>
    <t>4118 Other -</t>
  </si>
  <si>
    <t>4119 Other -</t>
  </si>
  <si>
    <t>Total Federal Sources</t>
  </si>
  <si>
    <t>Grand Total Intergovernmental Revenues</t>
  </si>
  <si>
    <t>5000 MISCELLANEOUS REVENUE:</t>
  </si>
  <si>
    <t>5111 Interest on Investments</t>
  </si>
  <si>
    <t>5112 Rental or Lease of County Property</t>
  </si>
  <si>
    <t>5113 Sale of County Property</t>
  </si>
  <si>
    <t>5114 Royalty</t>
  </si>
  <si>
    <t>5130 Other -</t>
  </si>
  <si>
    <t>5131 Other -</t>
  </si>
  <si>
    <t>Total Miscellaneous Revenue</t>
  </si>
  <si>
    <t>6000 NON-REVENUE RECEIPTS:</t>
  </si>
  <si>
    <t>6111 Contributions from Other Funds</t>
  </si>
  <si>
    <t>Grand Total General Fund</t>
  </si>
  <si>
    <t>Page 2a</t>
  </si>
  <si>
    <t>OVER</t>
  </si>
  <si>
    <t>(UNDER)</t>
  </si>
  <si>
    <t>BASIS AND</t>
  </si>
  <si>
    <t>LIMIT OF ENSUING</t>
  </si>
  <si>
    <t>ESTIMATE</t>
  </si>
  <si>
    <t xml:space="preserve">CHARGEABLE </t>
  </si>
  <si>
    <t>INCOME</t>
  </si>
  <si>
    <t>ESTIMATED BY</t>
  </si>
  <si>
    <t>GOVERNING BOARD</t>
  </si>
  <si>
    <t>APPROVED BY</t>
  </si>
  <si>
    <t>EXCISE BOARD</t>
  </si>
  <si>
    <t>Page 2b</t>
  </si>
  <si>
    <t>Schedule 5, Expenditures General Fund Cash Accounts of Current and All Prior Years</t>
  </si>
  <si>
    <t>CURRENT AND ALL PRIOR YEARS</t>
  </si>
  <si>
    <t>Cash Fund Balance Transferred Out</t>
  </si>
  <si>
    <t>Cash Fund Balance Transferred In</t>
  </si>
  <si>
    <t>Adjusted Cash Balance</t>
  </si>
  <si>
    <t>Ad Valorem Tax Apportioned To Year In Caption</t>
  </si>
  <si>
    <t>Miscellaneous Revenue (Schedule 4)</t>
  </si>
  <si>
    <t>Cash Fund Balance Forward From Preceding Year</t>
  </si>
  <si>
    <t>Prior Expenditures Recovered</t>
  </si>
  <si>
    <t>TOTAL RECEIPTS</t>
  </si>
  <si>
    <t>TOTAL RECEIPTS AND BALANCE</t>
  </si>
  <si>
    <t>Warrants of Year in Caption</t>
  </si>
  <si>
    <t>Interest Paid Thereon</t>
  </si>
  <si>
    <t>TOTAL DISBURSEMENTS</t>
  </si>
  <si>
    <t>Reserve for Warrants Outstanding</t>
  </si>
  <si>
    <t>TOTAL LIABILITES AND RESERVE</t>
  </si>
  <si>
    <t>DEFICIT: (Red Figure)</t>
  </si>
  <si>
    <t>CASH BALANCE FORWARD TO SUCCEEDING YEAR</t>
  </si>
  <si>
    <t>Schedule 6, General Fund Warrant Account of Current and All Prior Years</t>
  </si>
  <si>
    <t>TOTAL</t>
  </si>
  <si>
    <t>Warrants Registered During Year</t>
  </si>
  <si>
    <t>Warrants Paid During Year</t>
  </si>
  <si>
    <t>Warrants Converted to Bonds or Judgements</t>
  </si>
  <si>
    <t>Warrants Cancelled</t>
  </si>
  <si>
    <t>Warrants Estopped by Statute</t>
  </si>
  <si>
    <t>TOTAL WARRANTS RETIRED</t>
  </si>
  <si>
    <t>Mills</t>
  </si>
  <si>
    <t>Total Proceeds of Levy as Certified</t>
  </si>
  <si>
    <t>Additions:</t>
  </si>
  <si>
    <t>Deductions:</t>
  </si>
  <si>
    <t>Gross Balance Tax</t>
  </si>
  <si>
    <t>Less Reserve for Delinqent Tax</t>
  </si>
  <si>
    <t>Reserve for Protest Pending</t>
  </si>
  <si>
    <t>Balance Available Tax</t>
  </si>
  <si>
    <t>Excess Collections</t>
  </si>
  <si>
    <t>Schedule 5, (Continued)</t>
  </si>
  <si>
    <t>Schedule 6, (Continued)</t>
  </si>
  <si>
    <t>Schedule 9, General Fund Investments</t>
  </si>
  <si>
    <t>INVESTED IN</t>
  </si>
  <si>
    <t>on Hand</t>
  </si>
  <si>
    <t>Since</t>
  </si>
  <si>
    <t>Purchased</t>
  </si>
  <si>
    <t>By Collections</t>
  </si>
  <si>
    <t>of Cost</t>
  </si>
  <si>
    <t>LIQUIDATIONS</t>
  </si>
  <si>
    <t>Amortized</t>
  </si>
  <si>
    <t>Premium</t>
  </si>
  <si>
    <t>Barred</t>
  </si>
  <si>
    <t>by</t>
  </si>
  <si>
    <t>Court Order</t>
  </si>
  <si>
    <t>TOTAL INVESTMENTS</t>
  </si>
  <si>
    <t>DEPARTMENTS OF GOVERNMENT</t>
  </si>
  <si>
    <t>APPROPRIATED ACCOUNTS</t>
  </si>
  <si>
    <t>RESERVES</t>
  </si>
  <si>
    <t>WARRANTS</t>
  </si>
  <si>
    <t>BALANCE</t>
  </si>
  <si>
    <t>ORIGINAL</t>
  </si>
  <si>
    <t>SINCE</t>
  </si>
  <si>
    <t>LAPSED</t>
  </si>
  <si>
    <t>APPROPRIATIONS</t>
  </si>
  <si>
    <t>ISSUED</t>
  </si>
  <si>
    <t xml:space="preserve">Governmental Budget Accounts    </t>
  </si>
  <si>
    <t>NET AMOUNT</t>
  </si>
  <si>
    <t>NEEDS AS</t>
  </si>
  <si>
    <t>SUPPLEMENTAL</t>
  </si>
  <si>
    <t>OF</t>
  </si>
  <si>
    <t>KNOWN TO BE</t>
  </si>
  <si>
    <t>ADJUSTMENTS</t>
  </si>
  <si>
    <t>UNENCUMBERED</t>
  </si>
  <si>
    <t>GOVERNING</t>
  </si>
  <si>
    <t>ADDED</t>
  </si>
  <si>
    <t>CANCELLED</t>
  </si>
  <si>
    <t>BOARD</t>
  </si>
  <si>
    <t>This is where important information about how to use this spreadsheet will be displayed.</t>
  </si>
  <si>
    <t>This is also where revision tracking will occur.</t>
  </si>
  <si>
    <t>1.  Entries in blue are to be filled. They currently are all filled with zeroes as that allows the fields to be seen more easily</t>
  </si>
  <si>
    <t>2. Some fields in black will still be editable for various reasons. The main one being the Other categories may need further clarification</t>
  </si>
  <si>
    <t>3. Some formula fields are editable as you may want to replace them with an exact number. One such example is the Mills field</t>
  </si>
  <si>
    <t xml:space="preserve">Suggestions/Comments should be sent to </t>
  </si>
  <si>
    <t>Schedule 8(j), Report Of Prior Year's Expenditures</t>
  </si>
  <si>
    <t>4j</t>
  </si>
  <si>
    <t>Page 4j</t>
  </si>
  <si>
    <t>87 LIBRARY BUDGET ACCOUNT:</t>
  </si>
  <si>
    <t>87a Personal Services</t>
  </si>
  <si>
    <t>87b Part Time Help</t>
  </si>
  <si>
    <t>87c Travel</t>
  </si>
  <si>
    <t>87d Maintenance and Operation</t>
  </si>
  <si>
    <t>87e Capital Outlay</t>
  </si>
  <si>
    <t>87f Intergovernmental</t>
  </si>
  <si>
    <t>87g Other -</t>
  </si>
  <si>
    <t>87 Total</t>
  </si>
  <si>
    <t>88 PUBLIC HEALTH BUDGET ACCOUNT:</t>
  </si>
  <si>
    <t>88a Personal Services</t>
  </si>
  <si>
    <t>88b Part Time Help</t>
  </si>
  <si>
    <t>88c Travel</t>
  </si>
  <si>
    <t>88d Maintenance and Operation</t>
  </si>
  <si>
    <t>88e Capital Outlay</t>
  </si>
  <si>
    <t>88f Intergovernmental</t>
  </si>
  <si>
    <t>88g Other -</t>
  </si>
  <si>
    <t>88h Other -</t>
  </si>
  <si>
    <t>88 Total</t>
  </si>
  <si>
    <t>89 COUNTY HOSPITAL BUDGET ACCOUNT:</t>
  </si>
  <si>
    <t>89a Personal Services</t>
  </si>
  <si>
    <t>89b Part Time Help</t>
  </si>
  <si>
    <t>89c Travel</t>
  </si>
  <si>
    <t>89d Maintenance and Operation</t>
  </si>
  <si>
    <t>89e Capital Outlay</t>
  </si>
  <si>
    <t>89f Intergovernmental</t>
  </si>
  <si>
    <t>89g Other -</t>
  </si>
  <si>
    <t>89h Other -</t>
  </si>
  <si>
    <t>89 Total</t>
  </si>
  <si>
    <t>90 CHILD GUIDANCE CLINIC</t>
  </si>
  <si>
    <t>90a Personal Services</t>
  </si>
  <si>
    <t>90b Part Time Help</t>
  </si>
  <si>
    <t>90c Travel</t>
  </si>
  <si>
    <t>90d Maintenance and Operation</t>
  </si>
  <si>
    <t>90e Capital Outlay</t>
  </si>
  <si>
    <t>90f Intergovernmental</t>
  </si>
  <si>
    <t>90g Other -</t>
  </si>
  <si>
    <t>90 Total</t>
  </si>
  <si>
    <t>91 TICK ERADICATION ACCOUNT:</t>
  </si>
  <si>
    <t>91a Personal Services</t>
  </si>
  <si>
    <t>91b Part Time Help</t>
  </si>
  <si>
    <t>91c Travel</t>
  </si>
  <si>
    <t>91d Maintenance and Operation</t>
  </si>
  <si>
    <t>91e Capital Outlay</t>
  </si>
  <si>
    <t>91f Intergovernmental</t>
  </si>
  <si>
    <t>91g Other -</t>
  </si>
  <si>
    <t>91h Other -</t>
  </si>
  <si>
    <t>91 Total</t>
  </si>
  <si>
    <t>Schedule 8(k), Report Of Prior Year's Expenditures</t>
  </si>
  <si>
    <t>4k</t>
  </si>
  <si>
    <t>92 BUILDING MAINTENANCE ACCOUNT:</t>
  </si>
  <si>
    <t>92a Personal Services</t>
  </si>
  <si>
    <t>92b Part Time Help</t>
  </si>
  <si>
    <t>92c Travel</t>
  </si>
  <si>
    <t>92d Maintenance and Operation</t>
  </si>
  <si>
    <t>92e Capital Outlay</t>
  </si>
  <si>
    <t>92f Intergovernmental</t>
  </si>
  <si>
    <t>92g Other -</t>
  </si>
  <si>
    <t>92h Other -</t>
  </si>
  <si>
    <t>92j Other -</t>
  </si>
  <si>
    <t>92 Total</t>
  </si>
  <si>
    <t>93 Total</t>
  </si>
  <si>
    <t>93a Personal Services</t>
  </si>
  <si>
    <t>93b Part Time Help</t>
  </si>
  <si>
    <t>93c Travel</t>
  </si>
  <si>
    <t>93d Maintenance and Operation</t>
  </si>
  <si>
    <t>93e Capital Outlay</t>
  </si>
  <si>
    <t>93f Intergovernmental</t>
  </si>
  <si>
    <t>93g Other -</t>
  </si>
  <si>
    <t>93h Other -</t>
  </si>
  <si>
    <t>94a Personal Services</t>
  </si>
  <si>
    <t>94b Part Time Help</t>
  </si>
  <si>
    <t>94c Travel</t>
  </si>
  <si>
    <t>94d Maintenance and Operation</t>
  </si>
  <si>
    <t>94e Capital Outlay</t>
  </si>
  <si>
    <t>94f Intergovernmental</t>
  </si>
  <si>
    <t>94g Other -</t>
  </si>
  <si>
    <t>94h Other -</t>
  </si>
  <si>
    <t>94 Total</t>
  </si>
  <si>
    <t>98 OTHER USE:</t>
  </si>
  <si>
    <t>98a Other Deductions</t>
  </si>
  <si>
    <t>98 Total</t>
  </si>
  <si>
    <t>TOTAL GENERAL FUND ACCOUNT</t>
  </si>
  <si>
    <t>SUBJECT TO WARRANT ISSUE:</t>
  </si>
  <si>
    <t>99 Provision for Interest on Warrants</t>
  </si>
  <si>
    <t>GRAND TOTAL GENERAL FUND</t>
  </si>
  <si>
    <t>ESTIMATE OF NEEDS FOR THE FISCAL YEAR</t>
  </si>
  <si>
    <t>PURPOSE:</t>
  </si>
  <si>
    <t>Current Expense</t>
  </si>
  <si>
    <t>Pro rata share of County Assessor's Budget as determined by County Excise Board</t>
  </si>
  <si>
    <t>(This amount is included in the appropriated account "17 Revaluation of Real Property".)</t>
  </si>
  <si>
    <t>GRAND TOTAL - General Fund</t>
  </si>
  <si>
    <t>Page 4k</t>
  </si>
  <si>
    <t>Estimate of</t>
  </si>
  <si>
    <t>Needs by</t>
  </si>
  <si>
    <t>Governing Board</t>
  </si>
  <si>
    <t>Approved by</t>
  </si>
  <si>
    <t>County</t>
  </si>
  <si>
    <t>Excise Board</t>
  </si>
  <si>
    <t>1112 Other -</t>
  </si>
  <si>
    <t>INTERGOVERNMENTAL REVENUES:</t>
  </si>
  <si>
    <t>3112 Other - OTC</t>
  </si>
  <si>
    <t>3211 State Payments in Lieu of Tax Revenue</t>
  </si>
  <si>
    <t>3212 Homestead Exemption Reimbursement</t>
  </si>
  <si>
    <t>3213 Additional Homestead Exemption Reimbursement</t>
  </si>
  <si>
    <t>3215 Other -</t>
  </si>
  <si>
    <t>4115 Other -</t>
  </si>
  <si>
    <t>5114 Insurance Recoveries</t>
  </si>
  <si>
    <t>5116 Utility Reimbursements</t>
  </si>
  <si>
    <t>5121 Other -</t>
  </si>
  <si>
    <t>5122 Other -</t>
  </si>
  <si>
    <t>5116 Insurance Reimbursement</t>
  </si>
  <si>
    <t>5115 Insurance Recoveries</t>
  </si>
  <si>
    <t>5113 Sale of Property</t>
  </si>
  <si>
    <t>5112 Rental or Lease of Property</t>
  </si>
  <si>
    <t>4114 Other -</t>
  </si>
  <si>
    <t>4111 Federal Grants</t>
  </si>
  <si>
    <t>3211 State Grants</t>
  </si>
  <si>
    <t>EXHIBIT "Z"</t>
  </si>
  <si>
    <t>STATEMENT OF FINANICAL CONDITION</t>
  </si>
  <si>
    <t>GENERAL FUND</t>
  </si>
  <si>
    <t>Reserve for Int. on Warrants &amp; Revaluation</t>
  </si>
  <si>
    <t>Total Required</t>
  </si>
  <si>
    <t>FINANCED</t>
  </si>
  <si>
    <t>Cash Fund Balance</t>
  </si>
  <si>
    <t>Estimated Miscellaneous Revenue</t>
  </si>
  <si>
    <t>Total Deductions</t>
  </si>
  <si>
    <t>Balance to Raise from Ad Valorem Tax</t>
  </si>
  <si>
    <t>ESTIMATED MISCELLANEOUS REVENUE:</t>
  </si>
  <si>
    <t>1000 Charges for Services</t>
  </si>
  <si>
    <t>2000 Local Sources of Revenue</t>
  </si>
  <si>
    <t>3000 State Sources of Revenue</t>
  </si>
  <si>
    <t>4000 Federal Sources of Revenue</t>
  </si>
  <si>
    <t>5000 Miscellaneous Revenue</t>
  </si>
  <si>
    <t>Total Estimated Revenue</t>
  </si>
  <si>
    <t>INDUSTRIAL DEVELOPMENT BONDS</t>
  </si>
  <si>
    <t>2. Legal Investments Properly Maturing</t>
  </si>
  <si>
    <t>3.       Total Liquid Assets</t>
  </si>
  <si>
    <t>Deduct Matured Indebtedness</t>
  </si>
  <si>
    <t>4.  a. Past-Due Coupons</t>
  </si>
  <si>
    <t>5. b. Interest Accrued Thereon</t>
  </si>
  <si>
    <t>6. c. Past-Due Bonds</t>
  </si>
  <si>
    <t>7. d. Interest Thereon After Last Coupon</t>
  </si>
  <si>
    <t>8. e. Fiscal Agency Commissions on Above</t>
  </si>
  <si>
    <t>9. Balance of Assets Subject to Accruals</t>
  </si>
  <si>
    <t>10. Deduct: g. Earned Unmatured Interest</t>
  </si>
  <si>
    <t>11.             h. Accrual on Final Coupons</t>
  </si>
  <si>
    <t>12.              i. Accrued on Unmatured Bonds</t>
  </si>
  <si>
    <t>13. Excess of Assets Over Accrual Reserves*</t>
  </si>
  <si>
    <t>1. Interest Earnings on Bonds</t>
  </si>
  <si>
    <t>2. Accrual on Unmatured Bonds</t>
  </si>
  <si>
    <t>Total Sinking Fund Requirements</t>
  </si>
  <si>
    <t>Deduct:</t>
  </si>
  <si>
    <t>1. Excess of Assets Over Liabilites</t>
  </si>
  <si>
    <t>2. Surplus Building Fund Cash</t>
  </si>
  <si>
    <t>Balance Required</t>
  </si>
  <si>
    <t>SINKING FUND BALANCE SHEET</t>
  </si>
  <si>
    <t>3. Judgements Paid to Recover by Tax Levy</t>
  </si>
  <si>
    <t>4.        Total Liquid Assets</t>
  </si>
  <si>
    <t>Deduct Matured Indebtedness:</t>
  </si>
  <si>
    <t>5. a. Past-Due Coupons</t>
  </si>
  <si>
    <t>6. b. Interest Accrued Thereon</t>
  </si>
  <si>
    <t>7. c. Past-Due Bonds</t>
  </si>
  <si>
    <t>8. d. Interest Thereon After Last Coupon</t>
  </si>
  <si>
    <t>9. e. Fiscal Agency Commissions on Above</t>
  </si>
  <si>
    <t>10. f. Judgements and Int. Levied for/Unpaid</t>
  </si>
  <si>
    <t>11.      Total Items a. Through f.</t>
  </si>
  <si>
    <t>12. Balance of Assets Subject to Accruals</t>
  </si>
  <si>
    <t>Deduct Accrual Reserve If Assets Sufficient:</t>
  </si>
  <si>
    <t>13. g. Earned Unmatured Interest</t>
  </si>
  <si>
    <t>14. h. Accrual on Final Coupons</t>
  </si>
  <si>
    <t>15. i. Accrued on Unmatured Bonds</t>
  </si>
  <si>
    <t>16.       Total Items g. Through i.</t>
  </si>
  <si>
    <t>17. Excess of Assets Over Accrual Reserves **</t>
  </si>
  <si>
    <t>3. Annual Accrual on "Prepaid" Judgements</t>
  </si>
  <si>
    <t>4. Annual Accrual on "Unpaid" Judgements</t>
  </si>
  <si>
    <t>5. Interest on Unpaid Judgements</t>
  </si>
  <si>
    <t>6. Annual Accrual From Exhibit KK</t>
  </si>
  <si>
    <t>Balance to Raise By Tax Levy</t>
  </si>
  <si>
    <t>1. Exces of Assets Over Liabilities</t>
  </si>
  <si>
    <t>INDUSTRIAL BONDS</t>
  </si>
  <si>
    <t>4113 J.T.P.A. Salary Reimbursement</t>
  </si>
  <si>
    <t>4116 Other -</t>
  </si>
  <si>
    <t>Total - State Sources</t>
  </si>
  <si>
    <t>4112 Federal Payments in Lieu of Tax Revenues</t>
  </si>
  <si>
    <t>4113 Bureau of Land Management</t>
  </si>
  <si>
    <t>EXHIBIT "H"</t>
  </si>
  <si>
    <t>Schedule 4, Industrial Development Bonds Cash Statement</t>
  </si>
  <si>
    <t>INDUSTRIAL BOND FUND</t>
  </si>
  <si>
    <t>Accrual on Unmatured Bonds</t>
  </si>
  <si>
    <t>EXHIBIT "I"</t>
  </si>
  <si>
    <t>Special Revenue Fund Accounts:</t>
  </si>
  <si>
    <t>Fund</t>
  </si>
  <si>
    <t>CURRENT YEAR</t>
  </si>
  <si>
    <t>Schedule 5, Expenditures Special Revenue Fund Accounts of Current Year</t>
  </si>
  <si>
    <t>TOTAL LIABILITIES AND RESERVE</t>
  </si>
  <si>
    <t>CASH FUND BALANCE FORWARD TO SUCCEEDING YEAR</t>
  </si>
  <si>
    <t>Schedule 6, Special Revenue Fund Warrant Accounts of Current Year</t>
  </si>
  <si>
    <t>Warrants Coverted to Bonds or Judgements</t>
  </si>
  <si>
    <t>EXHIBIT "J"</t>
  </si>
  <si>
    <t>Capital Project Fund Accounts:</t>
  </si>
  <si>
    <t>Schedule 5, Expenditures Capital Project Fund Accounts of Current Year</t>
  </si>
  <si>
    <t>EXHIBIT "K"</t>
  </si>
  <si>
    <t>Enterprise Fund Accounts:</t>
  </si>
  <si>
    <t>Schedule 5, Expenditures Enterprise Fund Accounts of Current Year</t>
  </si>
  <si>
    <t>Schedule 6, Enterprise Fund Warrant Accounts of Current Year</t>
  </si>
  <si>
    <t>EXHIBIT "L"</t>
  </si>
  <si>
    <t>Internal Service Fund Accounts:</t>
  </si>
  <si>
    <t>Schedule 5, Expenditures Internal Service Fund Accounts of Current Year</t>
  </si>
  <si>
    <t>Schedule 6, Internal Service Fund Warrant Accounts of Current Year</t>
  </si>
  <si>
    <t>Exhibit “Y”</t>
  </si>
  <si>
    <t>CERTIFICATE OF EXCISE BOARD</t>
  </si>
  <si>
    <t>Accordingly, we have and do hereby appropriate the Surplus Balances of Cash on Hand, and the Revenues and Levies hereinafter set forth for each Fund to the several and specific purposes named in such estimates, by each, to the intent and purpose that CONSTITUTIONAL GOVERNMENTAL FUNCTIONS shall be first assured and provided for, and subsequently to provide for Legislative Governmental Functions insofar as to the available Surpluses, Revenues and Levies will permit; and we have provided also that the Levies are in excess of the amount appropriated to needs after deducting the surplus cash balance on hand, and Estimated Revenues other than tax, by the percentage and amount or reserve for delinquent tax as hereinafter set forth, which we have determined in the manner provided by law.</t>
  </si>
  <si>
    <t xml:space="preserve">In so doing, we have diligently performed the duties imposed upon the Excise Board by 68 O.S. 1991 Section 3007, (1) ascertaining that the financial statements, as to statistics therein contained reflect the true fiscal condition at the close of the fiscal year, or caused the same to be corrected so to show; (2) struck from the estimate of needs so submitted any items not authorized by law and reduced to the sum authorized by law any items restricted by statute as to the amount lawfully expendable therefore; (3) supplemented such estimate, after proper publication, by an estimate of needs prepared by this Excise Board to make provision for mandatory governmental functions where the estimate submitted wholly failed or was deemed inadequate to fulfill the mandate of the Constitutions or of the Legislature; (4) computed the total means available to each fund in the manner provided; and (5) then and only thereafter. ­ </t>
  </si>
  <si>
    <t>General</t>
  </si>
  <si>
    <t>Industrial</t>
  </si>
  <si>
    <t>Sinking Fund</t>
  </si>
  <si>
    <t>Real</t>
  </si>
  <si>
    <t>Personal</t>
  </si>
  <si>
    <t>Total Valuation,</t>
  </si>
  <si>
    <t>EXHIBIT "Y"</t>
  </si>
  <si>
    <t>County Excise Board's Appropriation</t>
  </si>
  <si>
    <t>of Income and Revenue</t>
  </si>
  <si>
    <t>Appropriation Approved &amp; Provision Made</t>
  </si>
  <si>
    <t>Appropriation of Revenues</t>
  </si>
  <si>
    <t>Excess of Assets Over Liabilities</t>
  </si>
  <si>
    <t>Unclaimed Protest Tax Refunds</t>
  </si>
  <si>
    <t>Miscellaneous Estimated Revenues</t>
  </si>
  <si>
    <t>Est. Value of Surplus Tax in Process</t>
  </si>
  <si>
    <t>Sinking Fund Contributions</t>
  </si>
  <si>
    <t>Surplus Builing Fund Cash</t>
  </si>
  <si>
    <t>(Exc. Homesteads)</t>
  </si>
  <si>
    <t xml:space="preserve">We further certify that the net assessed valuation of the Property, subject to ad valorem taxes, after the amount of all Homestead Exemptions have been </t>
  </si>
  <si>
    <t>VALUATION AND LEVIES EXCLUDING HOMESTEADS</t>
  </si>
  <si>
    <t>Public Service</t>
  </si>
  <si>
    <t>and that the assessed valuations herein certified have been used in computing the rates of mill levies and the proceeds thereof appropriated as aforesaid; and that having ascertained as aforesaid, the aggregate amount to be raised by ad valorem taxation, we thereupon made the levies therefor as provided by law as follows:</t>
  </si>
  <si>
    <t>General Fund</t>
  </si>
  <si>
    <t>Mills;</t>
  </si>
  <si>
    <t>Sub-Total</t>
  </si>
  <si>
    <t xml:space="preserve">and we do hereby order the above levies to be certified forthwith by the Secretary of this Board to the County Assessor of said County, in order that the County </t>
  </si>
  <si>
    <t xml:space="preserve">Dated at </t>
  </si>
  <si>
    <t>Excise Board Member</t>
  </si>
  <si>
    <t>Excise Board Chairman</t>
  </si>
  <si>
    <t>Excise Board Secretary</t>
  </si>
  <si>
    <t>Page 4</t>
  </si>
  <si>
    <t>EXHIBIT "G"</t>
  </si>
  <si>
    <t>PURPOSE OF BOND ISSUE:</t>
  </si>
  <si>
    <t>Bonds</t>
  </si>
  <si>
    <t>Date  of Issue</t>
  </si>
  <si>
    <t>Date of Sale By Delivery</t>
  </si>
  <si>
    <t>HOW AND WHEN BONDS MATURE</t>
  </si>
  <si>
    <t>Uniform Maturities:</t>
  </si>
  <si>
    <t>Date Maturing Begins</t>
  </si>
  <si>
    <t>Amount of Each Uniform Maturity</t>
  </si>
  <si>
    <t>Final Maturity Otherwise</t>
  </si>
  <si>
    <t>Date of Final Maturity</t>
  </si>
  <si>
    <t>Amount of Final Maturity</t>
  </si>
  <si>
    <t>AMOUNT OF ORIGINAL ISSUE</t>
  </si>
  <si>
    <t>Cancelled, In Judgement Or Delayed For Final Levy Year</t>
  </si>
  <si>
    <t>Basis of Accruals Contemplated on Net Collections or Better in Anticipation</t>
  </si>
  <si>
    <t>Basis of Accruals Contemplated on Net Collections or Better in Anticipation:</t>
  </si>
  <si>
    <t>Bond Issues Accruing By Tax Levy</t>
  </si>
  <si>
    <t>Years to Run</t>
  </si>
  <si>
    <t>Normal Annual Accrual</t>
  </si>
  <si>
    <t>Tax Years Run</t>
  </si>
  <si>
    <t>Accrual Liability To Date</t>
  </si>
  <si>
    <t>Matured Bonds Unpaid</t>
  </si>
  <si>
    <t>Balance of Accrual Liability</t>
  </si>
  <si>
    <t>Matured</t>
  </si>
  <si>
    <t>Unmatured</t>
  </si>
  <si>
    <t>Coupon Computation:</t>
  </si>
  <si>
    <t>Bonds and Coupons</t>
  </si>
  <si>
    <t>Terminal Interest To Accrue</t>
  </si>
  <si>
    <t>Accrue Each Year</t>
  </si>
  <si>
    <t>Total Accrual To Date</t>
  </si>
  <si>
    <t>INTEREST COUPON ACCOUNT:</t>
  </si>
  <si>
    <t>Interest Amount</t>
  </si>
  <si>
    <t>Unmatured Amount</t>
  </si>
  <si>
    <t>Coupon Date</t>
  </si>
  <si>
    <t>Deductions From Total Accruals:</t>
  </si>
  <si>
    <t>Requirement for Interest Earnings After Last Tax-Levy Year:</t>
  </si>
  <si>
    <t>Months</t>
  </si>
  <si>
    <t>Page 1.a</t>
  </si>
  <si>
    <t>Total All</t>
  </si>
  <si>
    <t>Date of Issue</t>
  </si>
  <si>
    <t>HOW AND WHEN BONDS MATURE:</t>
  </si>
  <si>
    <t>Final Maturity Otherwise:</t>
  </si>
  <si>
    <t>Judgements For Indebtedness Originally Incurred After 1 - 8 - 37 (New)</t>
  </si>
  <si>
    <t>IN FAVOR OF</t>
  </si>
  <si>
    <t>BY WHOM OWNED</t>
  </si>
  <si>
    <t>PURPOSE OF JUDGEMENT</t>
  </si>
  <si>
    <t>Case Number</t>
  </si>
  <si>
    <t>NAME OF COURT</t>
  </si>
  <si>
    <t>Date of Judgement</t>
  </si>
  <si>
    <t>Principal Amount of Judgement</t>
  </si>
  <si>
    <t>Tax Levies Made</t>
  </si>
  <si>
    <t>PRINCIPAL AMOUNT NOT PROVIDED FOR</t>
  </si>
  <si>
    <t>Principal 1/3</t>
  </si>
  <si>
    <t>Interest</t>
  </si>
  <si>
    <t>FOR ALL JUDGEMENTS REPORTED:</t>
  </si>
  <si>
    <t>LEVIED FOR BUT UNPAID JUDGEMENT OBLIGATIONS</t>
  </si>
  <si>
    <t>Principal</t>
  </si>
  <si>
    <t>JUDGEMENT OBLIGATIONS SINCE LEVIED FOR:</t>
  </si>
  <si>
    <t>JUDGEMENT OBLIGATIONS SINCE PAID:</t>
  </si>
  <si>
    <t>LEVIED BUT UNPAID JUDGEMENT OBLIGATIONS</t>
  </si>
  <si>
    <t>Prepaid Judgements On Indebtedness Originating After January 8, 1937.</t>
  </si>
  <si>
    <t>NAME OF JUDGEMENT</t>
  </si>
  <si>
    <t>CASE NUMBER</t>
  </si>
  <si>
    <t>Principal Amount Of Judgement</t>
  </si>
  <si>
    <t>Annual Accrual On Prepaid Judgements</t>
  </si>
  <si>
    <t>Stricken By Court Order</t>
  </si>
  <si>
    <t>ALL</t>
  </si>
  <si>
    <t>JUDGEMENTS</t>
  </si>
  <si>
    <t>ALL PREPAID</t>
  </si>
  <si>
    <t>Schedule 4, Sinking Fund Cash Statement</t>
  </si>
  <si>
    <t>Revenue Receipts and Disbursements</t>
  </si>
  <si>
    <t>Investments Since Liquidated</t>
  </si>
  <si>
    <t>COLLECTED AND APPORTIONED:</t>
  </si>
  <si>
    <t>Protest Tax Refunds</t>
  </si>
  <si>
    <t>Miscellaneous Receipts</t>
  </si>
  <si>
    <t>DISBURSEMENTS:</t>
  </si>
  <si>
    <t>Coupons Paid</t>
  </si>
  <si>
    <t>Interest Paid on Past-Due Coupons</t>
  </si>
  <si>
    <t>Bonds Paid</t>
  </si>
  <si>
    <t>Interest Paid on Past-Due Bonds</t>
  </si>
  <si>
    <t>Commission Paid to Fiscal Agency</t>
  </si>
  <si>
    <t>Judgements Paid</t>
  </si>
  <si>
    <t>Interest Paid on Such Judgements</t>
  </si>
  <si>
    <t>Investments Purchased</t>
  </si>
  <si>
    <t>Judgements Paid Under 62 O.S. 1981, § 435</t>
  </si>
  <si>
    <t>Schedule 5, Sinking Fund Balance Sheet</t>
  </si>
  <si>
    <t>Legal Investments Properly Maturing</t>
  </si>
  <si>
    <t>Judgements Paid to Recover By Tax Levy</t>
  </si>
  <si>
    <t>TOTAL LIQUID ASSETS  (In Extension Column)</t>
  </si>
  <si>
    <t>DEDUCT MATURED INDEBTEDNESS:</t>
  </si>
  <si>
    <t>a. Past-Due Coupons</t>
  </si>
  <si>
    <t>b. Interest Accrued Thereon</t>
  </si>
  <si>
    <t>c. Past-Due Bonds</t>
  </si>
  <si>
    <t>d. Interest Thereon After Last Coupon</t>
  </si>
  <si>
    <t>e. Fiscal Agency Commission on Above</t>
  </si>
  <si>
    <t>f. Judgements and Interest Levied for But Unpaid</t>
  </si>
  <si>
    <t>TOTAL Items a. Through f. (To Extension Column)</t>
  </si>
  <si>
    <t>BALANCE OF ASSETS SUBJECT TO ACCRUALS</t>
  </si>
  <si>
    <t>DEDUCT ACCRUAL RESERVES IF ASSETS SUFFICIENT:</t>
  </si>
  <si>
    <t>g. Earned Unmatured Interest</t>
  </si>
  <si>
    <t>h. Accrual on Final Coupons</t>
  </si>
  <si>
    <t>i. Accrued on Unmatured Bonds</t>
  </si>
  <si>
    <t>TOTAL Items g. Through i. (To Extension Column)</t>
  </si>
  <si>
    <t>EXCESS OF ASSETS OVER ACCRUAL RESERVES</t>
  </si>
  <si>
    <t>SINKING FUND</t>
  </si>
  <si>
    <t>Extension</t>
  </si>
  <si>
    <t>Schedule 6, Estimate of Sinking Fund Needs</t>
  </si>
  <si>
    <t>Interest Earnings On Bonds</t>
  </si>
  <si>
    <t>Annual Accrual on "Prepaid"Judgements</t>
  </si>
  <si>
    <t>Annual Accrual on Unpaid Judgements</t>
  </si>
  <si>
    <t>Interest on Unpaid Judgements</t>
  </si>
  <si>
    <t>Annual Accrual From Exhibit KK</t>
  </si>
  <si>
    <t>TOTAL SINKING FUND PROVISION</t>
  </si>
  <si>
    <t>Computed By</t>
  </si>
  <si>
    <t>Provided By</t>
  </si>
  <si>
    <t>Gross Value</t>
  </si>
  <si>
    <t>Net Value</t>
  </si>
  <si>
    <t>Less Reserve for Delinquent Tax</t>
  </si>
  <si>
    <t>Schedule 9, Sinking Fund Investments</t>
  </si>
  <si>
    <t>Page 5</t>
  </si>
  <si>
    <t>Schedule 10, Miscellaneous Revenue</t>
  </si>
  <si>
    <t>Source</t>
  </si>
  <si>
    <t>1000 CHARGES FOR SERVICES:</t>
  </si>
  <si>
    <t>1111 Fees</t>
  </si>
  <si>
    <t>2000 INTERGOVERNMENTAL REVENUES: - LOCAL SOURCES:</t>
  </si>
  <si>
    <t>2111 Premium on Bonds Sold</t>
  </si>
  <si>
    <t>2112 Proceeds From Sale of Original Bonds</t>
  </si>
  <si>
    <t>2113 Payments In Lieu of Tax Revenue</t>
  </si>
  <si>
    <t>2114 Revaluation of Real Property Reimbursements</t>
  </si>
  <si>
    <t>2115 Other -</t>
  </si>
  <si>
    <t>2116 Other -</t>
  </si>
  <si>
    <t>Sub-Total  - OTC</t>
  </si>
  <si>
    <t>3214 State Grant</t>
  </si>
  <si>
    <t>4112 Federal Payments in Lieu of Tax Revenue</t>
  </si>
  <si>
    <t>Total - Federal Sources</t>
  </si>
  <si>
    <t>5115 Insurance Reimbursements</t>
  </si>
  <si>
    <t>5118 Accrued Interest on Bond Sales</t>
  </si>
  <si>
    <t>5117 Resale Property Fund Distribution</t>
  </si>
  <si>
    <t>5119 Dividends on Insurance Policies</t>
  </si>
  <si>
    <t>5120 Interest on Taxes</t>
  </si>
  <si>
    <t>6111 Contributions From Other Funds</t>
  </si>
  <si>
    <t>Grand Total Sinking Fund</t>
  </si>
  <si>
    <t>3216 Other -</t>
  </si>
  <si>
    <t>COUNTY</t>
  </si>
  <si>
    <t>ESTIMATE OF NEEDS</t>
  </si>
  <si>
    <t>AND FINANCIAL STATEMENT OF THE</t>
  </si>
  <si>
    <t>STATE OF OKLAHOMA</t>
  </si>
  <si>
    <t>Two copies of this Financial Statement and Estimate of Needs should be filed with the County Clerk not later than</t>
  </si>
  <si>
    <t>** If line 12 is less than line 16 after omitting "h" deduct the following</t>
  </si>
  <si>
    <t>14d. k. Unmatured Bonds So Due</t>
  </si>
  <si>
    <t>15d. l. Whatever Remains is for Exhibit KK Line E.</t>
  </si>
  <si>
    <t>16d. Deficit as Shown on Sinking Fund Balance Sheet.</t>
  </si>
  <si>
    <t>17d. Less Cash Requirements for Current Fiscal Year in Excess of Cash on Hand (From Line 15d Above).</t>
  </si>
  <si>
    <t>18d. Remaining Deficit is for Exhibit KK Line F.</t>
  </si>
  <si>
    <t>SINKING</t>
  </si>
  <si>
    <t>FUND</t>
  </si>
  <si>
    <t>* If line 14 is less than the sum of lines g. h. i. after omitting "h" deduct the following</t>
  </si>
  <si>
    <t>each in turn from line 4, "Total Liquid Assets".</t>
  </si>
  <si>
    <t>15d. l. Whatever Remains is for Exhibit KKI Line E.</t>
  </si>
  <si>
    <t>16d. Deficit as Shown on Industrial Bonds Balance Sheet.</t>
  </si>
  <si>
    <t>18d. Remaining Deficit is for Exhibit KKI Line F.</t>
  </si>
  <si>
    <t>INDUSTRIAL BOND</t>
  </si>
  <si>
    <t>CERTIFICATE - GOVERNING BOARD</t>
  </si>
  <si>
    <t>Chairman of Board</t>
  </si>
  <si>
    <t>Attest</t>
  </si>
  <si>
    <t>Seal</t>
  </si>
  <si>
    <t>Required to be published in a legally-qualified newspaper printed in the County, or one issue published in a legally-qualified newspaper of general circulation in the County.</t>
  </si>
  <si>
    <t>REQUESTED BY</t>
  </si>
  <si>
    <t>Governmental Budget Accounts</t>
  </si>
  <si>
    <t>1j</t>
  </si>
  <si>
    <t>1k</t>
  </si>
  <si>
    <t>County Number:</t>
  </si>
  <si>
    <t>Prepared by:</t>
  </si>
  <si>
    <t>Chairman _____________________________________</t>
  </si>
  <si>
    <t>Exhibit "Y" - Page 1</t>
  </si>
  <si>
    <r>
      <t>a legally-qualified newspaper published - of general circulation, in said county</t>
    </r>
    <r>
      <rPr>
        <i/>
        <sz val="10"/>
        <rFont val="Times New Roman"/>
        <family val="1"/>
      </rPr>
      <t xml:space="preserve"> (strike inapplicable phrase)</t>
    </r>
  </si>
  <si>
    <t>City Name</t>
  </si>
  <si>
    <t>Personally appeared before me, the undersigned Notary Public, ___________________________________</t>
  </si>
  <si>
    <t>County Name: (lowercase)</t>
  </si>
  <si>
    <t>County Name: (UPPERCASE)</t>
  </si>
  <si>
    <t>Newspaper Name</t>
  </si>
  <si>
    <t>Add 10% for Delinquency</t>
  </si>
  <si>
    <r>
      <t xml:space="preserve">, Oklahoma, this </t>
    </r>
    <r>
      <rPr>
        <b/>
        <sz val="10"/>
        <rFont val="Times New Roman"/>
        <family val="1"/>
      </rPr>
      <t>____</t>
    </r>
    <r>
      <rPr>
        <sz val="10"/>
        <rFont val="Times New Roman"/>
        <family val="1"/>
      </rPr>
      <t xml:space="preserve"> day of </t>
    </r>
  </si>
  <si>
    <t>Rate of Levy Required and Certified (in Mills)</t>
  </si>
  <si>
    <t>Page 1.b</t>
  </si>
  <si>
    <t>Page 1.c</t>
  </si>
  <si>
    <t>Page 1.d</t>
  </si>
  <si>
    <t>Page 1.e</t>
  </si>
  <si>
    <t>Page 1.f</t>
  </si>
  <si>
    <t>Page 1.g</t>
  </si>
  <si>
    <t>Page 1.h</t>
  </si>
  <si>
    <t>Page 1.i</t>
  </si>
  <si>
    <t>Page 1.x</t>
  </si>
  <si>
    <t>STATISTICAL DATA</t>
  </si>
  <si>
    <t>Total Valuation</t>
  </si>
  <si>
    <t>Total Gross Valuation Real Property</t>
  </si>
  <si>
    <t>Total Homestead Exemption</t>
  </si>
  <si>
    <t>Total Real Property</t>
  </si>
  <si>
    <t>Total Personal Property</t>
  </si>
  <si>
    <t>Total Public Service Property</t>
  </si>
  <si>
    <t>Total Valuation of Property</t>
  </si>
  <si>
    <t>TOTAL INDUSTRIAL BOND FUND PROVISION</t>
  </si>
  <si>
    <t>Schedule 5, Industrial Bond Fund Balance Sheet</t>
  </si>
  <si>
    <t>Schedule 9, Industrial Bond Fund Investments</t>
  </si>
  <si>
    <t>Schedule 6, Estimate of Industrial Bond Fund Needs</t>
  </si>
  <si>
    <t>Grand Total Industrial Bond Fund</t>
  </si>
  <si>
    <t>COUNTY NAME</t>
  </si>
  <si>
    <t>County Name</t>
  </si>
  <si>
    <t>Preparer's Name</t>
  </si>
  <si>
    <t>Publication Name</t>
  </si>
  <si>
    <t>4. The bottom right field of the Schedule 8 will display an error until the values from Schedule 8 match the corresponding values from Exhibit Y</t>
  </si>
  <si>
    <t>City Name: (UPPERCASE)</t>
  </si>
  <si>
    <t>CITY NAME</t>
  </si>
  <si>
    <t>City Name:(lowercase)</t>
  </si>
  <si>
    <t>CITY &amp; TOWN</t>
  </si>
  <si>
    <t>(NOT DEPARTMENTALIZED)</t>
  </si>
  <si>
    <t>THE GOVERNING BOARD OF</t>
  </si>
  <si>
    <t xml:space="preserve">August 22 for all Towns and August 27 for all Cities. After approval by the Excise Board and the levies are made, both </t>
  </si>
  <si>
    <t xml:space="preserve">statements should be signed by the appropriate Board Members. One complete signed copy must be sent to the State </t>
  </si>
  <si>
    <t>Treasurer ____________________________________</t>
  </si>
  <si>
    <t>City/Town Clerk _________________________________________</t>
  </si>
  <si>
    <t>Member ______________________________________</t>
  </si>
  <si>
    <t>Member _____________________________________</t>
  </si>
  <si>
    <t xml:space="preserve">1.  We, the members of the Governing Board of said City/Town and State, do hereby certify that the </t>
  </si>
  <si>
    <t>statements herein submitted show the true and correct conditions of the fiscal affairs of said City/Town for the</t>
  </si>
  <si>
    <t>receipts and expenditures of the preceding year, made out in detail under separate heads" that said perparation was had</t>
  </si>
  <si>
    <t>Section 3002.</t>
  </si>
  <si>
    <t>estimates made are entered as certified by Department Heads for the respective purposes herein set out.</t>
  </si>
  <si>
    <t>We further certify that the sums requested for salaries of City/Town officers and the deputies are calculated and</t>
  </si>
  <si>
    <t>based upon authority of salary statutes currently effective and applicable.</t>
  </si>
  <si>
    <t>Member</t>
  </si>
  <si>
    <t>City/Town Clerk</t>
  </si>
  <si>
    <t>County Clerk of the City/Town and State aforesaid, who being first duly sworn according to law, deposes and says:</t>
  </si>
  <si>
    <t>1111 Inspection Fees</t>
  </si>
  <si>
    <t>1112 Permit Fees</t>
  </si>
  <si>
    <t>1113 Garbage Disposal Fees</t>
  </si>
  <si>
    <t>1114 Sewer Connection Fees</t>
  </si>
  <si>
    <t>1115 Dog Pound Fees</t>
  </si>
  <si>
    <t>1116 City Engineer Fees</t>
  </si>
  <si>
    <t>1117 Police Dept. Fees</t>
  </si>
  <si>
    <t>1118 Fire Dept. Fees</t>
  </si>
  <si>
    <t>2111 Occupation Fees</t>
  </si>
  <si>
    <t>2112 Franchise Tax</t>
  </si>
  <si>
    <t>2113 Dog License and Tax</t>
  </si>
  <si>
    <t>2114 User Tax</t>
  </si>
  <si>
    <t>2115 Water Utility Revenues</t>
  </si>
  <si>
    <t>2116 Light &amp; Power Utility Revenues</t>
  </si>
  <si>
    <t>2117 Library Fines</t>
  </si>
  <si>
    <t>2118 Police Fines</t>
  </si>
  <si>
    <t>2119 Public Health Contributions</t>
  </si>
  <si>
    <t>2120 Housing Authority Payments in Lieu of Tax Revenue</t>
  </si>
  <si>
    <t>2121 Other -</t>
  </si>
  <si>
    <t>3111 Sales Tax - OTC</t>
  </si>
  <si>
    <t>3112 Motor Vehicle Collections for Cities &amp; Towns - OTC Code 0814</t>
  </si>
  <si>
    <t>3113 Alcohol Beverage Tax For Cities &amp; Towns - OTC Code 6414</t>
  </si>
  <si>
    <t>3114 Other - OTC</t>
  </si>
  <si>
    <t>3115 Other - OTC</t>
  </si>
  <si>
    <t>3116 Other - OTC</t>
  </si>
  <si>
    <t>3217 DARE Grant - Police Dept.</t>
  </si>
  <si>
    <t>3218 State Forestry Grant - Fire Dept.</t>
  </si>
  <si>
    <t>3219 Emergency Management Reimbursement</t>
  </si>
  <si>
    <t>3220 Civil Defense Reimbursement - State</t>
  </si>
  <si>
    <t>3221 Other -</t>
  </si>
  <si>
    <t>3222 Other -</t>
  </si>
  <si>
    <t>3223 Other -</t>
  </si>
  <si>
    <t>3224 Other -</t>
  </si>
  <si>
    <t>3225 Other -</t>
  </si>
  <si>
    <t>4114 FEMA</t>
  </si>
  <si>
    <t>5117 Rural Fire Runs</t>
  </si>
  <si>
    <t>5118 Copies</t>
  </si>
  <si>
    <t>5119 Return Check Charges</t>
  </si>
  <si>
    <t>5120 Mowing &amp; Trash Reimbursement</t>
  </si>
  <si>
    <t>5121 Utility Reimbursements</t>
  </si>
  <si>
    <t>5122 Vending Machine Commissions</t>
  </si>
  <si>
    <t>5123 Other Concessions</t>
  </si>
  <si>
    <t>5124 Police Salary Reimbursement</t>
  </si>
  <si>
    <t>5125 Gross Receipts O.G.&amp;E. Company</t>
  </si>
  <si>
    <t>5126 Gross Receipts O.N.G. Company</t>
  </si>
  <si>
    <t>5127 Gross Receipts Public Service Company</t>
  </si>
  <si>
    <t>5128 Gross Receipts S.W.Bell Telephone Company</t>
  </si>
  <si>
    <t>5129 Gross Receipts Cable TV</t>
  </si>
  <si>
    <t>4114 Federal Grants</t>
  </si>
  <si>
    <t>5112 Rental or Lease of Industrial Property</t>
  </si>
  <si>
    <t>5113 Sale of Industrial Property</t>
  </si>
  <si>
    <t>Industrial Bonds</t>
  </si>
  <si>
    <t>87 SANITATION BUDGET ACCOUNT:</t>
  </si>
  <si>
    <t>88 GARBAGE DISPOSAL BUDGET ACCOUNT:</t>
  </si>
  <si>
    <t>89 WATER BUDGET ACCOUNT:</t>
  </si>
  <si>
    <t>90 LIGHT &amp; POWER BUDGET ACCOUNT:</t>
  </si>
  <si>
    <t>91 DOG POUND BUDGET ACCOUNT:</t>
  </si>
  <si>
    <t>92 POLICE BUDGET ACCOUNT:</t>
  </si>
  <si>
    <t>93 FIRE DEPARTMENT BUDGET ACCOUNT:</t>
  </si>
  <si>
    <t>94 OTHER</t>
  </si>
  <si>
    <t>August 19, 2008 Fixed totals on Exhibit G</t>
  </si>
  <si>
    <t>EXHIBIT KK</t>
  </si>
  <si>
    <t>CALCULATION OF ACCRUALS WHERE A DEFICIT EXISTS</t>
  </si>
  <si>
    <t>EXHIBIT "KK"</t>
  </si>
  <si>
    <t>DETERMINATION OF REQUIREMENTS FOR SINKING FUND WHERE A DEFICIT EXISTS</t>
  </si>
  <si>
    <t>B.  Less Cash Requirements for the Current Fiscal Year (Cash Basis):</t>
  </si>
  <si>
    <t>b2.  Unmatured Bonds So Due</t>
  </si>
  <si>
    <t>C.  Remainder For Line E Below.</t>
  </si>
  <si>
    <t>D.  Deficit as Shown on Sinking Fund Balance Sheet (From Schedule 5).</t>
  </si>
  <si>
    <t>E.  Less Cash Requirements for Current Fiscal Year in Excess of Cash on Hand (Line C)</t>
  </si>
  <si>
    <t>F.  Total Deficit Remaining.</t>
  </si>
  <si>
    <t>Total of Columns</t>
  </si>
  <si>
    <t>-</t>
  </si>
  <si>
    <t>Plus Deficit from Line E Above</t>
  </si>
  <si>
    <t>Transfer Total to Sinking Fund Estimate of Needs (Schedule 6)</t>
  </si>
  <si>
    <t>Instructions for Exhibit KK</t>
  </si>
  <si>
    <t>1. a.  If line A is greater than line B (b1+b2) enter -0- on line C.</t>
  </si>
  <si>
    <t>1. b.  If line A is less than line B (b1+b2) enter the difference (B - A) as an absolute value on line C.</t>
  </si>
  <si>
    <t>2.   If line E is greater than line D, then the amount from line E is reflected in line D and line E is levied for the current fiscal year only.</t>
  </si>
  <si>
    <t>3.  If line D is greater than line E then line E is levied for in the current fiscal year and the remaining deficit on line F is spread over</t>
  </si>
  <si>
    <t xml:space="preserve">     the remaining term of the unmatured bonds outstanding.</t>
  </si>
  <si>
    <t>Consolidated Lookup Table - Bond Issues</t>
  </si>
  <si>
    <t>Name</t>
  </si>
  <si>
    <t>IssueDate</t>
  </si>
  <si>
    <t>Years Left</t>
  </si>
  <si>
    <t>NameCell</t>
  </si>
  <si>
    <t>AmtCell</t>
  </si>
  <si>
    <t>DateCell</t>
  </si>
  <si>
    <t>TotYears</t>
  </si>
  <si>
    <t>YearsDone</t>
  </si>
  <si>
    <t>A</t>
  </si>
  <si>
    <t>B</t>
  </si>
  <si>
    <t>C</t>
  </si>
  <si>
    <t>D</t>
  </si>
  <si>
    <t>E</t>
  </si>
  <si>
    <t>F</t>
  </si>
  <si>
    <t>G</t>
  </si>
  <si>
    <t>H</t>
  </si>
  <si>
    <t>I</t>
  </si>
  <si>
    <t xml:space="preserve"> </t>
  </si>
  <si>
    <t>Issue</t>
  </si>
  <si>
    <t>Outstanding</t>
  </si>
  <si>
    <t>Unmatured Bonds Outstanding</t>
  </si>
  <si>
    <t>Date of</t>
  </si>
  <si>
    <t>Purpose of Bond Issue</t>
  </si>
  <si>
    <t>Percentage of</t>
  </si>
  <si>
    <t>Column 3 to Total</t>
  </si>
  <si>
    <t>Bonds Outstanding</t>
  </si>
  <si>
    <t>Column 4 Times</t>
  </si>
  <si>
    <t xml:space="preserve"> Remaining Deficit</t>
  </si>
  <si>
    <t>Years Yet</t>
  </si>
  <si>
    <t xml:space="preserve"> to Run</t>
  </si>
  <si>
    <t>Deficit Requirement</t>
  </si>
  <si>
    <t xml:space="preserve"> for Each Remaining</t>
  </si>
  <si>
    <t xml:space="preserve"> Year</t>
  </si>
  <si>
    <t>August 20, 2008 Added Exhibit KK</t>
  </si>
  <si>
    <t xml:space="preserve"> any levies, as required by 68 O. S. 1991, Section 2869</t>
  </si>
  <si>
    <t>February 07, 2011 Adjusted margins; added some backward compatibility</t>
  </si>
  <si>
    <t>Beginning of Fiscal Year:</t>
  </si>
  <si>
    <t>Auditor and Inspector, 2300 N. Lincoln Blvd., State Capitol, Room 100, Oklahoma City, OK 73105. If publication may</t>
  </si>
  <si>
    <t>date of filing.</t>
  </si>
  <si>
    <t>not be had by date required for filing, affidavit and proof of publication are required to be attached within five days after</t>
  </si>
  <si>
    <t xml:space="preserve">  __________________________________________</t>
  </si>
  <si>
    <t xml:space="preserve">                                                                Independent Accountant's Compilation Report</t>
  </si>
  <si>
    <t xml:space="preserve">     Honorable Governing Board</t>
  </si>
  <si>
    <t xml:space="preserve">     Signature of accounting firm or accountant, as appropriate.</t>
  </si>
  <si>
    <t xml:space="preserve">     Date</t>
  </si>
  <si>
    <t>July 3, 2012 Modified Independent Accountant's Compilation Report for SSARS19 requirements</t>
  </si>
  <si>
    <t>July 14, 2011 Modified Independent Accountant's Compilation Report for SSARS19 requirements</t>
  </si>
  <si>
    <r>
      <t xml:space="preserve">5. Unless the preparer is </t>
    </r>
    <r>
      <rPr>
        <b/>
        <sz val="11"/>
        <rFont val="Times New Roman"/>
        <family val="1"/>
      </rPr>
      <t>not</t>
    </r>
    <r>
      <rPr>
        <sz val="11"/>
        <rFont val="Times New Roman"/>
        <family val="1"/>
      </rPr>
      <t xml:space="preserve"> subject to provisions of the Oklahoma Accountancy Act, an accountant’s report on the compilation is required to accompany the presentation.  This report should be in accordance with the provisions of Section 300 of the Codification of Statements on Standards for Accounting and Review Services, Compilation Reports on Financial Statements Included in Certain Prescribed Forms amended </t>
    </r>
    <r>
      <rPr>
        <sz val="11"/>
        <color rgb="FF252525"/>
        <rFont val="Times New Roman"/>
        <family val="1"/>
      </rPr>
      <t>to reflect conforming changes necessary due to the issuance of SSARS No. 19.  The accountant's report exhibited in the 'Coversheets' section is not allowed if the preparer is not subject to the provisions of the Oklahoma Accountancy Act.</t>
    </r>
  </si>
  <si>
    <t>Pursuant to the requirements of 68 O.S. Section 3002, we submit herewith for your consideration, the within</t>
  </si>
  <si>
    <t>helpdesk@sai.ok.gov</t>
  </si>
  <si>
    <t>Welcome to the City &amp; Town Budget (Not Departmentalized) form S.A.&amp;I. Form 2651R99!</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</si>
</sst>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_(&quot;$&quot;* \(#,##0.00\);_(&quot;$&quot;* &quot;-&quot;??_);_(@_)"/>
    <numFmt numFmtId="43" formatCode="_(* #,##0.00_);_(* \(#,##0.00\);_(* &quot;-&quot;??_);_(@_)"/>
    <numFmt numFmtId="164" formatCode="0.000"/>
    <numFmt numFmtId="165" formatCode="#,##0.000_);\(#,##0.000\)"/>
    <numFmt numFmtId="166" formatCode="mm/dd/yy"/>
    <numFmt numFmtId="167" formatCode="[$-409]mmmm\ d\,\ yyyy;@"/>
    <numFmt numFmtId="168" formatCode="[$-F800]dddd\,\ mmmm\ dd\,\ yyyy"/>
    <numFmt numFmtId="169" formatCode="0.0000000000%"/>
    <numFmt numFmtId="170" formatCode="&quot;Page &quot;0"/>
    <numFmt numFmtId="171" formatCode="_(&quot;$&quot;* #,##0.00_);_(&quot;$&quot;* \(#,##0.00\);_(&quot;$&quot;* #,##0.00_);_(@_)"/>
    <numFmt numFmtId="172" formatCode="0.000%"/>
  </numFmts>
  <fonts count="26" x14ac:knownFonts="1">
    <font>
      <sz val="8"/>
      <name val="Times New Roman"/>
      <family val="1"/>
    </font>
    <font>
      <sz val="8"/>
      <name val="Times New Roman"/>
      <family val="1"/>
    </font>
    <font>
      <sz val="8"/>
      <color indexed="12"/>
      <name val="Times New Roman"/>
      <family val="1"/>
    </font>
    <font>
      <sz val="10"/>
      <name val="Times New Roman"/>
      <family val="1"/>
    </font>
    <font>
      <sz val="10"/>
      <color indexed="12"/>
      <name val="Times New Roman"/>
      <family val="1"/>
    </font>
    <font>
      <sz val="6"/>
      <name val="Times New Roman"/>
      <family val="1"/>
    </font>
    <font>
      <sz val="8"/>
      <name val="Times New Roman"/>
      <family val="1"/>
    </font>
    <font>
      <u/>
      <sz val="7.2"/>
      <color indexed="12"/>
      <name val="Times New Roman"/>
      <family val="1"/>
    </font>
    <font>
      <sz val="10"/>
      <name val="Arial Unicode MS"/>
      <family val="2"/>
    </font>
    <font>
      <sz val="12"/>
      <name val="Times New Roman"/>
      <family val="1"/>
    </font>
    <font>
      <i/>
      <sz val="10"/>
      <name val="Times New Roman"/>
      <family val="1"/>
    </font>
    <font>
      <u/>
      <sz val="10"/>
      <name val="Times New Roman"/>
      <family val="1"/>
    </font>
    <font>
      <b/>
      <sz val="10"/>
      <name val="Courier New"/>
      <family val="3"/>
    </font>
    <font>
      <sz val="11"/>
      <name val="Times New Roman"/>
      <family val="1"/>
    </font>
    <font>
      <b/>
      <sz val="10"/>
      <name val="Times New Roman"/>
      <family val="1"/>
    </font>
    <font>
      <sz val="9"/>
      <name val="Times New Roman"/>
      <family val="1"/>
    </font>
    <font>
      <sz val="12"/>
      <color indexed="12"/>
      <name val="Helv"/>
    </font>
    <font>
      <sz val="12"/>
      <name val="Helv"/>
    </font>
    <font>
      <sz val="8"/>
      <color theme="4"/>
      <name val="Times New Roman"/>
      <family val="1"/>
    </font>
    <font>
      <sz val="10"/>
      <color theme="4"/>
      <name val="Times New Roman"/>
      <family val="1"/>
    </font>
    <font>
      <sz val="10"/>
      <color rgb="FF0000FF"/>
      <name val="Times New Roman"/>
      <family val="1"/>
    </font>
    <font>
      <sz val="10"/>
      <color rgb="FF2806BA"/>
      <name val="Times New Roman"/>
      <family val="1"/>
    </font>
    <font>
      <u/>
      <sz val="12"/>
      <color indexed="12"/>
      <name val="Times New Roman"/>
      <family val="1"/>
    </font>
    <font>
      <b/>
      <sz val="11"/>
      <name val="Times New Roman"/>
      <family val="1"/>
    </font>
    <font>
      <sz val="11"/>
      <color rgb="FF252525"/>
      <name val="Times New Roman"/>
      <family val="1"/>
    </font>
    <font>
      <sz val="8"/>
      <color rgb="FF0000FF"/>
      <name val="Times New Roman"/>
      <family val="1"/>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0">
    <border>
      <left/>
      <right/>
      <top/>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top style="double">
        <color indexed="64"/>
      </top>
      <bottom style="double">
        <color indexed="64"/>
      </bottom>
      <diagonal/>
    </border>
    <border>
      <left/>
      <right style="double">
        <color indexed="64"/>
      </right>
      <top style="double">
        <color indexed="64"/>
      </top>
      <bottom/>
      <diagonal/>
    </border>
    <border>
      <left style="double">
        <color indexed="64"/>
      </left>
      <right/>
      <top style="double">
        <color indexed="64"/>
      </top>
      <bottom style="thin">
        <color indexed="64"/>
      </bottom>
      <diagonal/>
    </border>
    <border>
      <left style="double">
        <color indexed="64"/>
      </left>
      <right/>
      <top style="double">
        <color indexed="64"/>
      </top>
      <bottom style="double">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diagonal/>
    </border>
    <border>
      <left style="double">
        <color indexed="64"/>
      </left>
      <right/>
      <top/>
      <bottom style="thin">
        <color indexed="64"/>
      </bottom>
      <diagonal/>
    </border>
    <border>
      <left/>
      <right/>
      <top/>
      <bottom style="thin">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bottom style="double">
        <color indexed="64"/>
      </bottom>
      <diagonal/>
    </border>
    <border>
      <left/>
      <right style="double">
        <color indexed="64"/>
      </right>
      <top style="double">
        <color indexed="64"/>
      </top>
      <bottom style="double">
        <color indexed="64"/>
      </bottom>
      <diagonal/>
    </border>
    <border>
      <left/>
      <right style="double">
        <color indexed="64"/>
      </right>
      <top/>
      <bottom/>
      <diagonal/>
    </border>
    <border>
      <left/>
      <right/>
      <top/>
      <bottom style="dotted">
        <color indexed="64"/>
      </bottom>
      <diagonal/>
    </border>
    <border>
      <left/>
      <right style="double">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double">
        <color indexed="64"/>
      </bottom>
      <diagonal/>
    </border>
    <border>
      <left/>
      <right/>
      <top/>
      <bottom style="medium">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top/>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double">
        <color indexed="64"/>
      </bottom>
      <diagonal/>
    </border>
    <border>
      <left style="double">
        <color indexed="64"/>
      </left>
      <right style="double">
        <color indexed="64"/>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thin">
        <color indexed="64"/>
      </left>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style="thin">
        <color indexed="64"/>
      </left>
      <right style="double">
        <color indexed="64"/>
      </right>
      <top/>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style="thin">
        <color indexed="64"/>
      </bottom>
      <diagonal/>
    </border>
    <border>
      <left/>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s>
  <cellStyleXfs count="4">
    <xf numFmtId="0" fontId="0" fillId="0" borderId="0"/>
    <xf numFmtId="44" fontId="1" fillId="0" borderId="0" applyFont="0" applyFill="0" applyBorder="0" applyAlignment="0" applyProtection="0"/>
    <xf numFmtId="0" fontId="7" fillId="0" borderId="0" applyNumberFormat="0" applyFill="0" applyBorder="0" applyAlignment="0" applyProtection="0">
      <alignment vertical="top"/>
      <protection locked="0"/>
    </xf>
    <xf numFmtId="9" fontId="1" fillId="0" borderId="0" applyFont="0" applyFill="0" applyBorder="0" applyAlignment="0" applyProtection="0"/>
  </cellStyleXfs>
  <cellXfs count="905">
    <xf numFmtId="0" fontId="0" fillId="0" borderId="0" xfId="0"/>
    <xf numFmtId="44" fontId="1" fillId="2" borderId="1" xfId="0" applyNumberFormat="1" applyFont="1" applyFill="1" applyBorder="1" applyAlignment="1" applyProtection="1">
      <alignment horizontal="left"/>
      <protection locked="0"/>
    </xf>
    <xf numFmtId="44" fontId="1" fillId="2" borderId="2" xfId="0" applyNumberFormat="1" applyFont="1" applyFill="1" applyBorder="1" applyAlignment="1" applyProtection="1">
      <alignment horizontal="left" indent="1"/>
      <protection locked="0"/>
    </xf>
    <xf numFmtId="44" fontId="1" fillId="2" borderId="2" xfId="0" applyNumberFormat="1" applyFont="1" applyFill="1" applyBorder="1" applyAlignment="1" applyProtection="1">
      <alignment horizontal="center"/>
      <protection locked="0"/>
    </xf>
    <xf numFmtId="44" fontId="1" fillId="2" borderId="3" xfId="0" applyNumberFormat="1" applyFont="1" applyFill="1" applyBorder="1" applyAlignment="1" applyProtection="1">
      <alignment horizontal="center"/>
      <protection locked="0"/>
    </xf>
    <xf numFmtId="0" fontId="9" fillId="2" borderId="0" xfId="0" applyFont="1" applyFill="1" applyProtection="1">
      <protection locked="0"/>
    </xf>
    <xf numFmtId="0" fontId="0" fillId="2" borderId="0" xfId="0" applyFill="1" applyProtection="1">
      <protection locked="0"/>
    </xf>
    <xf numFmtId="44" fontId="1" fillId="2" borderId="2" xfId="0" applyNumberFormat="1" applyFont="1" applyFill="1" applyBorder="1" applyAlignment="1" applyProtection="1">
      <alignment horizontal="left"/>
      <protection locked="0"/>
    </xf>
    <xf numFmtId="44" fontId="1" fillId="2" borderId="0" xfId="0" applyNumberFormat="1" applyFont="1" applyFill="1" applyBorder="1" applyProtection="1">
      <protection locked="0"/>
    </xf>
    <xf numFmtId="44" fontId="1" fillId="2" borderId="0" xfId="0" applyNumberFormat="1" applyFont="1" applyFill="1" applyBorder="1" applyAlignment="1" applyProtection="1">
      <alignment horizontal="right"/>
      <protection locked="0"/>
    </xf>
    <xf numFmtId="44" fontId="1" fillId="2" borderId="0" xfId="0" applyNumberFormat="1" applyFont="1" applyFill="1" applyBorder="1" applyAlignment="1" applyProtection="1">
      <alignment horizontal="left"/>
      <protection locked="0"/>
    </xf>
    <xf numFmtId="44" fontId="1" fillId="2" borderId="0" xfId="0" applyNumberFormat="1" applyFont="1" applyFill="1" applyBorder="1" applyAlignment="1" applyProtection="1">
      <alignment horizontal="left" indent="1"/>
      <protection locked="0"/>
    </xf>
    <xf numFmtId="44" fontId="1" fillId="2" borderId="4" xfId="0" applyNumberFormat="1" applyFont="1" applyFill="1" applyBorder="1" applyAlignment="1" applyProtection="1">
      <alignment horizontal="left" indent="1"/>
      <protection locked="0"/>
    </xf>
    <xf numFmtId="44" fontId="1" fillId="2" borderId="5" xfId="0" applyNumberFormat="1" applyFont="1" applyFill="1" applyBorder="1" applyAlignment="1" applyProtection="1">
      <alignment horizontal="left" indent="1"/>
      <protection locked="0"/>
    </xf>
    <xf numFmtId="44" fontId="1" fillId="2" borderId="6" xfId="0" applyNumberFormat="1" applyFont="1" applyFill="1" applyBorder="1" applyAlignment="1" applyProtection="1">
      <alignment horizontal="left" indent="1"/>
      <protection locked="0"/>
    </xf>
    <xf numFmtId="44" fontId="1" fillId="2" borderId="5" xfId="0" applyNumberFormat="1" applyFont="1" applyFill="1" applyBorder="1" applyAlignment="1" applyProtection="1">
      <alignment horizontal="left"/>
      <protection locked="0"/>
    </xf>
    <xf numFmtId="44" fontId="1" fillId="2" borderId="7" xfId="0" applyNumberFormat="1" applyFont="1" applyFill="1" applyBorder="1" applyAlignment="1" applyProtection="1">
      <alignment horizontal="left"/>
      <protection locked="0"/>
    </xf>
    <xf numFmtId="44" fontId="1" fillId="2" borderId="8" xfId="0" applyNumberFormat="1" applyFont="1" applyFill="1" applyBorder="1" applyAlignment="1" applyProtection="1">
      <alignment horizontal="center"/>
      <protection locked="0"/>
    </xf>
    <xf numFmtId="44" fontId="1" fillId="2" borderId="9" xfId="0" applyNumberFormat="1" applyFont="1" applyFill="1" applyBorder="1" applyAlignment="1" applyProtection="1">
      <alignment horizontal="left" indent="1"/>
      <protection locked="0"/>
    </xf>
    <xf numFmtId="44" fontId="1" fillId="2" borderId="6" xfId="0" quotePrefix="1" applyNumberFormat="1" applyFont="1" applyFill="1" applyBorder="1" applyAlignment="1" applyProtection="1">
      <alignment horizontal="left" indent="1"/>
      <protection locked="0"/>
    </xf>
    <xf numFmtId="44" fontId="1" fillId="2" borderId="6" xfId="0" applyNumberFormat="1" applyFont="1" applyFill="1" applyBorder="1" applyAlignment="1" applyProtection="1">
      <alignment horizontal="right"/>
      <protection locked="0"/>
    </xf>
    <xf numFmtId="44" fontId="1" fillId="2" borderId="10" xfId="0" applyNumberFormat="1" applyFont="1" applyFill="1" applyBorder="1" applyAlignment="1" applyProtection="1">
      <alignment horizontal="center" vertical="center"/>
      <protection locked="0"/>
    </xf>
    <xf numFmtId="44" fontId="1" fillId="2" borderId="11" xfId="0" applyNumberFormat="1" applyFont="1" applyFill="1" applyBorder="1" applyAlignment="1" applyProtection="1">
      <alignment horizontal="center" vertical="center"/>
      <protection locked="0"/>
    </xf>
    <xf numFmtId="44" fontId="1" fillId="2" borderId="12" xfId="0" applyNumberFormat="1" applyFont="1" applyFill="1" applyBorder="1" applyAlignment="1" applyProtection="1">
      <alignment horizontal="center" vertical="center"/>
      <protection locked="0"/>
    </xf>
    <xf numFmtId="44" fontId="1" fillId="2" borderId="13" xfId="0" applyNumberFormat="1" applyFont="1" applyFill="1" applyBorder="1" applyAlignment="1" applyProtection="1">
      <alignment horizontal="left" indent="1"/>
      <protection locked="0"/>
    </xf>
    <xf numFmtId="44" fontId="1" fillId="2" borderId="5" xfId="0" applyNumberFormat="1" applyFont="1" applyFill="1" applyBorder="1" applyAlignment="1" applyProtection="1">
      <alignment horizontal="right"/>
      <protection locked="0"/>
    </xf>
    <xf numFmtId="44" fontId="1" fillId="2" borderId="14" xfId="0" applyNumberFormat="1" applyFont="1" applyFill="1" applyBorder="1" applyAlignment="1" applyProtection="1">
      <alignment horizontal="left" indent="1"/>
      <protection locked="0"/>
    </xf>
    <xf numFmtId="44" fontId="1" fillId="2" borderId="15" xfId="0" applyNumberFormat="1" applyFont="1" applyFill="1" applyBorder="1" applyAlignment="1" applyProtection="1">
      <alignment horizontal="left" indent="1"/>
      <protection locked="0"/>
    </xf>
    <xf numFmtId="44" fontId="1" fillId="2" borderId="15" xfId="0" applyNumberFormat="1" applyFont="1" applyFill="1" applyBorder="1" applyAlignment="1" applyProtection="1">
      <alignment horizontal="right"/>
      <protection locked="0"/>
    </xf>
    <xf numFmtId="44" fontId="1" fillId="2" borderId="16" xfId="0" applyNumberFormat="1" applyFont="1" applyFill="1" applyBorder="1" applyAlignment="1" applyProtection="1">
      <alignment horizontal="center" vertical="center"/>
      <protection locked="0"/>
    </xf>
    <xf numFmtId="44" fontId="1" fillId="2" borderId="17" xfId="0" applyNumberFormat="1" applyFont="1" applyFill="1" applyBorder="1" applyAlignment="1" applyProtection="1">
      <alignment horizontal="center" vertical="center"/>
      <protection locked="0"/>
    </xf>
    <xf numFmtId="44" fontId="1" fillId="2" borderId="18" xfId="0" applyNumberFormat="1" applyFont="1" applyFill="1" applyBorder="1" applyAlignment="1" applyProtection="1">
      <alignment horizontal="left" indent="1"/>
      <protection locked="0"/>
    </xf>
    <xf numFmtId="44" fontId="1" fillId="2" borderId="19" xfId="0" applyNumberFormat="1" applyFont="1" applyFill="1" applyBorder="1" applyAlignment="1" applyProtection="1">
      <alignment horizontal="left" indent="1"/>
      <protection locked="0"/>
    </xf>
    <xf numFmtId="44" fontId="1" fillId="2" borderId="19" xfId="0" applyNumberFormat="1" applyFont="1" applyFill="1" applyBorder="1" applyAlignment="1" applyProtection="1">
      <alignment horizontal="right"/>
      <protection locked="0"/>
    </xf>
    <xf numFmtId="44" fontId="1" fillId="2" borderId="18" xfId="0" applyNumberFormat="1" applyFont="1" applyFill="1" applyBorder="1" applyAlignment="1" applyProtection="1">
      <alignment horizontal="right"/>
      <protection locked="0"/>
    </xf>
    <xf numFmtId="44" fontId="1" fillId="2" borderId="20" xfId="0" applyNumberFormat="1" applyFont="1" applyFill="1" applyBorder="1" applyAlignment="1" applyProtection="1">
      <alignment horizontal="right"/>
      <protection locked="0"/>
    </xf>
    <xf numFmtId="44" fontId="1" fillId="2" borderId="10" xfId="0" applyNumberFormat="1" applyFont="1" applyFill="1" applyBorder="1" applyAlignment="1" applyProtection="1">
      <alignment horizontal="left" indent="1"/>
      <protection locked="0"/>
    </xf>
    <xf numFmtId="44" fontId="1" fillId="2" borderId="11" xfId="0" applyNumberFormat="1" applyFont="1" applyFill="1" applyBorder="1" applyAlignment="1" applyProtection="1">
      <alignment horizontal="left" indent="1"/>
      <protection locked="0"/>
    </xf>
    <xf numFmtId="44" fontId="1" fillId="2" borderId="11" xfId="0" applyNumberFormat="1" applyFont="1" applyFill="1" applyBorder="1" applyAlignment="1" applyProtection="1">
      <alignment horizontal="right"/>
      <protection locked="0"/>
    </xf>
    <xf numFmtId="44" fontId="1" fillId="2" borderId="1" xfId="0" applyNumberFormat="1" applyFont="1" applyFill="1" applyBorder="1" applyAlignment="1" applyProtection="1">
      <alignment horizontal="right"/>
      <protection locked="0"/>
    </xf>
    <xf numFmtId="44" fontId="0" fillId="2" borderId="0" xfId="0" applyNumberFormat="1" applyFill="1" applyProtection="1">
      <protection locked="0"/>
    </xf>
    <xf numFmtId="44" fontId="1" fillId="2" borderId="21" xfId="0" applyNumberFormat="1" applyFont="1" applyFill="1" applyBorder="1" applyAlignment="1" applyProtection="1">
      <alignment horizontal="left" indent="1"/>
      <protection locked="0"/>
    </xf>
    <xf numFmtId="44" fontId="1" fillId="2" borderId="1" xfId="0" applyNumberFormat="1" applyFont="1" applyFill="1" applyBorder="1" applyAlignment="1" applyProtection="1">
      <alignment horizontal="left" indent="1"/>
      <protection locked="0"/>
    </xf>
    <xf numFmtId="44" fontId="1" fillId="2" borderId="8" xfId="0" applyNumberFormat="1" applyFont="1" applyFill="1" applyBorder="1" applyAlignment="1" applyProtection="1">
      <alignment horizontal="left" indent="1"/>
      <protection locked="0"/>
    </xf>
    <xf numFmtId="44" fontId="1" fillId="2" borderId="2" xfId="0" applyNumberFormat="1" applyFont="1" applyFill="1" applyBorder="1" applyAlignment="1" applyProtection="1">
      <alignment horizontal="right"/>
      <protection locked="0"/>
    </xf>
    <xf numFmtId="44" fontId="1" fillId="2" borderId="8" xfId="0" applyNumberFormat="1" applyFont="1" applyFill="1" applyBorder="1" applyAlignment="1" applyProtection="1">
      <alignment horizontal="right"/>
      <protection locked="0"/>
    </xf>
    <xf numFmtId="44" fontId="1" fillId="2" borderId="3" xfId="0" applyNumberFormat="1" applyFont="1" applyFill="1" applyBorder="1" applyAlignment="1" applyProtection="1">
      <alignment horizontal="right"/>
      <protection locked="0"/>
    </xf>
    <xf numFmtId="44" fontId="1" fillId="2" borderId="13" xfId="0" applyNumberFormat="1" applyFont="1" applyFill="1" applyBorder="1" applyAlignment="1" applyProtection="1">
      <alignment horizontal="right"/>
      <protection locked="0"/>
    </xf>
    <xf numFmtId="44" fontId="1" fillId="2" borderId="21" xfId="0" applyNumberFormat="1" applyFont="1" applyFill="1" applyBorder="1" applyAlignment="1" applyProtection="1">
      <alignment horizontal="left"/>
      <protection locked="0"/>
    </xf>
    <xf numFmtId="44" fontId="1" fillId="2" borderId="5" xfId="0" applyNumberFormat="1" applyFont="1" applyFill="1" applyBorder="1" applyProtection="1">
      <protection locked="0"/>
    </xf>
    <xf numFmtId="44" fontId="1" fillId="2" borderId="16" xfId="0" applyNumberFormat="1" applyFont="1" applyFill="1" applyBorder="1" applyAlignment="1" applyProtection="1">
      <alignment horizontal="right"/>
      <protection locked="0"/>
    </xf>
    <xf numFmtId="44" fontId="1" fillId="2" borderId="22" xfId="0" applyNumberFormat="1" applyFont="1" applyFill="1" applyBorder="1" applyAlignment="1" applyProtection="1">
      <alignment horizontal="left"/>
      <protection locked="0"/>
    </xf>
    <xf numFmtId="44" fontId="1" fillId="2" borderId="23" xfId="0" applyNumberFormat="1" applyFont="1" applyFill="1" applyBorder="1" applyAlignment="1" applyProtection="1">
      <alignment horizontal="left" indent="1"/>
      <protection locked="0"/>
    </xf>
    <xf numFmtId="44" fontId="1" fillId="2" borderId="16" xfId="0" applyNumberFormat="1" applyFont="1" applyFill="1" applyBorder="1" applyAlignment="1" applyProtection="1">
      <alignment horizontal="left" indent="1"/>
      <protection locked="0"/>
    </xf>
    <xf numFmtId="0" fontId="1" fillId="2" borderId="0" xfId="0" applyNumberFormat="1" applyFont="1" applyFill="1" applyBorder="1" applyProtection="1">
      <protection locked="0"/>
    </xf>
    <xf numFmtId="44" fontId="1" fillId="2" borderId="9" xfId="0" applyNumberFormat="1" applyFont="1" applyFill="1" applyBorder="1" applyProtection="1">
      <protection locked="0"/>
    </xf>
    <xf numFmtId="44" fontId="1" fillId="2" borderId="6" xfId="0" applyNumberFormat="1" applyFont="1" applyFill="1" applyBorder="1" applyProtection="1">
      <protection locked="0"/>
    </xf>
    <xf numFmtId="44" fontId="1" fillId="2" borderId="24" xfId="0" applyNumberFormat="1" applyFont="1" applyFill="1" applyBorder="1" applyProtection="1">
      <protection locked="0"/>
    </xf>
    <xf numFmtId="44" fontId="1" fillId="2" borderId="8" xfId="0" applyNumberFormat="1" applyFont="1" applyFill="1" applyBorder="1" applyProtection="1">
      <protection locked="0"/>
    </xf>
    <xf numFmtId="44" fontId="1" fillId="2" borderId="2" xfId="0" applyNumberFormat="1" applyFont="1" applyFill="1" applyBorder="1" applyProtection="1">
      <protection locked="0"/>
    </xf>
    <xf numFmtId="44" fontId="1" fillId="2" borderId="3" xfId="0" applyNumberFormat="1" applyFont="1" applyFill="1" applyBorder="1" applyProtection="1">
      <protection locked="0"/>
    </xf>
    <xf numFmtId="44" fontId="1" fillId="2" borderId="23" xfId="0" applyNumberFormat="1" applyFont="1" applyFill="1" applyBorder="1" applyAlignment="1" applyProtection="1">
      <alignment horizontal="left" vertical="top"/>
      <protection locked="0"/>
    </xf>
    <xf numFmtId="44" fontId="1" fillId="2" borderId="18" xfId="0" applyNumberFormat="1" applyFont="1" applyFill="1" applyBorder="1" applyProtection="1">
      <protection locked="0"/>
    </xf>
    <xf numFmtId="44" fontId="1" fillId="2" borderId="19" xfId="0" applyNumberFormat="1" applyFont="1" applyFill="1" applyBorder="1" applyProtection="1">
      <protection locked="0"/>
    </xf>
    <xf numFmtId="44" fontId="1" fillId="2" borderId="20" xfId="0" applyNumberFormat="1" applyFont="1" applyFill="1" applyBorder="1" applyProtection="1">
      <protection locked="0"/>
    </xf>
    <xf numFmtId="44" fontId="1" fillId="2" borderId="21" xfId="0" applyNumberFormat="1" applyFont="1" applyFill="1" applyBorder="1" applyProtection="1">
      <protection locked="0"/>
    </xf>
    <xf numFmtId="44" fontId="1" fillId="2" borderId="1" xfId="0" applyNumberFormat="1" applyFont="1" applyFill="1" applyBorder="1" applyProtection="1">
      <protection locked="0"/>
    </xf>
    <xf numFmtId="44" fontId="1" fillId="2" borderId="22" xfId="0" applyNumberFormat="1" applyFont="1" applyFill="1" applyBorder="1" applyProtection="1">
      <protection locked="0"/>
    </xf>
    <xf numFmtId="44" fontId="1" fillId="2" borderId="6" xfId="0" applyNumberFormat="1" applyFont="1" applyFill="1" applyBorder="1" applyAlignment="1" applyProtection="1">
      <protection locked="0"/>
    </xf>
    <xf numFmtId="44" fontId="1" fillId="2" borderId="24" xfId="0" applyNumberFormat="1" applyFont="1" applyFill="1" applyBorder="1" applyAlignment="1" applyProtection="1">
      <protection locked="0"/>
    </xf>
    <xf numFmtId="44" fontId="2" fillId="2" borderId="0" xfId="0" applyNumberFormat="1" applyFont="1" applyFill="1" applyBorder="1" applyProtection="1">
      <protection locked="0"/>
    </xf>
    <xf numFmtId="0" fontId="3" fillId="2" borderId="0" xfId="0" applyFont="1" applyFill="1" applyBorder="1" applyAlignment="1" applyProtection="1">
      <alignment horizontal="center"/>
      <protection locked="0"/>
    </xf>
    <xf numFmtId="0" fontId="3" fillId="2" borderId="0" xfId="0" applyFont="1" applyFill="1" applyBorder="1" applyProtection="1">
      <protection locked="0"/>
    </xf>
    <xf numFmtId="0" fontId="3" fillId="2" borderId="13" xfId="0" applyFont="1" applyFill="1" applyBorder="1" applyProtection="1">
      <protection locked="0"/>
    </xf>
    <xf numFmtId="0" fontId="3" fillId="2" borderId="0" xfId="0" applyFont="1" applyFill="1" applyBorder="1" applyAlignment="1" applyProtection="1">
      <alignment horizontal="left"/>
      <protection locked="0"/>
    </xf>
    <xf numFmtId="0" fontId="4" fillId="2" borderId="0" xfId="0" applyFont="1" applyFill="1" applyBorder="1" applyAlignment="1" applyProtection="1">
      <alignment horizontal="center"/>
      <protection locked="0"/>
    </xf>
    <xf numFmtId="0" fontId="4" fillId="2" borderId="13" xfId="0" applyFont="1" applyFill="1" applyBorder="1" applyAlignment="1" applyProtection="1">
      <alignment horizontal="center"/>
      <protection locked="0"/>
    </xf>
    <xf numFmtId="0" fontId="3" fillId="2" borderId="13" xfId="0" applyFont="1" applyFill="1" applyBorder="1" applyAlignment="1" applyProtection="1">
      <alignment horizontal="right"/>
      <protection locked="0"/>
    </xf>
    <xf numFmtId="0" fontId="3" fillId="2" borderId="0" xfId="0" applyFont="1" applyFill="1" applyBorder="1" applyAlignment="1" applyProtection="1">
      <alignment horizontal="right"/>
      <protection locked="0"/>
    </xf>
    <xf numFmtId="44" fontId="1" fillId="2" borderId="0" xfId="0" applyNumberFormat="1" applyFont="1" applyFill="1" applyBorder="1" applyAlignment="1" applyProtection="1">
      <protection locked="0"/>
    </xf>
    <xf numFmtId="0" fontId="8" fillId="0" borderId="19" xfId="0" applyFont="1" applyBorder="1" applyProtection="1">
      <protection locked="0"/>
    </xf>
    <xf numFmtId="0" fontId="3" fillId="2" borderId="0" xfId="0" applyFont="1" applyFill="1" applyProtection="1">
      <protection locked="0"/>
    </xf>
    <xf numFmtId="0" fontId="3" fillId="2" borderId="0" xfId="0" applyFont="1" applyFill="1" applyAlignment="1" applyProtection="1">
      <alignment horizontal="justify"/>
      <protection locked="0"/>
    </xf>
    <xf numFmtId="0" fontId="3" fillId="2" borderId="25" xfId="0" applyFont="1" applyFill="1" applyBorder="1" applyProtection="1">
      <protection locked="0"/>
    </xf>
    <xf numFmtId="0" fontId="3" fillId="2" borderId="13" xfId="0" applyFont="1" applyFill="1" applyBorder="1" applyAlignment="1" applyProtection="1">
      <alignment horizontal="left" indent="1"/>
      <protection locked="0"/>
    </xf>
    <xf numFmtId="0" fontId="3" fillId="2" borderId="0" xfId="0" applyFont="1" applyFill="1" applyBorder="1" applyAlignment="1" applyProtection="1">
      <alignment horizontal="left" indent="1"/>
      <protection locked="0"/>
    </xf>
    <xf numFmtId="0" fontId="4" fillId="2" borderId="0" xfId="0" applyFont="1" applyFill="1" applyBorder="1" applyAlignment="1" applyProtection="1">
      <alignment horizontal="left"/>
      <protection locked="0"/>
    </xf>
    <xf numFmtId="0" fontId="3" fillId="2" borderId="13" xfId="0" applyFont="1" applyFill="1" applyBorder="1" applyAlignment="1" applyProtection="1">
      <protection locked="0"/>
    </xf>
    <xf numFmtId="0" fontId="3" fillId="2" borderId="0" xfId="0" applyFont="1" applyFill="1" applyBorder="1" applyAlignment="1" applyProtection="1">
      <protection locked="0"/>
    </xf>
    <xf numFmtId="0" fontId="3" fillId="2" borderId="25" xfId="0" applyFont="1" applyFill="1" applyBorder="1" applyAlignment="1" applyProtection="1">
      <protection locked="0"/>
    </xf>
    <xf numFmtId="0" fontId="3" fillId="2" borderId="13" xfId="0" applyFont="1" applyFill="1" applyBorder="1" applyAlignment="1" applyProtection="1">
      <alignment horizontal="left" indent="5"/>
      <protection locked="0"/>
    </xf>
    <xf numFmtId="0" fontId="3" fillId="2" borderId="13" xfId="0" applyFont="1" applyFill="1" applyBorder="1" applyAlignment="1" applyProtection="1">
      <alignment horizontal="left" indent="2"/>
      <protection locked="0"/>
    </xf>
    <xf numFmtId="0" fontId="3" fillId="2" borderId="4" xfId="0" applyFont="1" applyFill="1" applyBorder="1" applyProtection="1">
      <protection locked="0"/>
    </xf>
    <xf numFmtId="0" fontId="3" fillId="2" borderId="5" xfId="0" applyFont="1" applyFill="1" applyBorder="1" applyProtection="1">
      <protection locked="0"/>
    </xf>
    <xf numFmtId="0" fontId="3" fillId="2" borderId="13" xfId="0" applyFont="1" applyFill="1" applyBorder="1" applyAlignment="1" applyProtection="1">
      <alignment horizontal="left" indent="3"/>
      <protection locked="0"/>
    </xf>
    <xf numFmtId="0" fontId="3" fillId="2" borderId="0" xfId="0" applyFont="1" applyFill="1" applyAlignment="1" applyProtection="1">
      <alignment horizontal="left"/>
      <protection locked="0"/>
    </xf>
    <xf numFmtId="0" fontId="3" fillId="2" borderId="26" xfId="0" applyFont="1" applyFill="1" applyBorder="1" applyProtection="1">
      <protection locked="0"/>
    </xf>
    <xf numFmtId="0" fontId="3" fillId="2" borderId="26" xfId="0" applyFont="1" applyFill="1" applyBorder="1" applyAlignment="1" applyProtection="1">
      <alignment horizontal="center"/>
      <protection locked="0"/>
    </xf>
    <xf numFmtId="0" fontId="3" fillId="2" borderId="26" xfId="0" applyFont="1" applyFill="1" applyBorder="1" applyAlignment="1" applyProtection="1">
      <alignment horizontal="right"/>
      <protection locked="0"/>
    </xf>
    <xf numFmtId="0" fontId="4" fillId="2" borderId="26" xfId="0" applyFont="1" applyFill="1" applyBorder="1" applyAlignment="1" applyProtection="1">
      <alignment horizontal="center"/>
      <protection locked="0"/>
    </xf>
    <xf numFmtId="0" fontId="3" fillId="2" borderId="13" xfId="0" applyFont="1" applyFill="1" applyBorder="1" applyAlignment="1" applyProtection="1">
      <alignment horizontal="left"/>
      <protection locked="0"/>
    </xf>
    <xf numFmtId="0" fontId="3" fillId="2" borderId="25" xfId="0" applyFont="1" applyFill="1" applyBorder="1" applyAlignment="1" applyProtection="1">
      <alignment horizontal="left"/>
      <protection locked="0"/>
    </xf>
    <xf numFmtId="0" fontId="4" fillId="2" borderId="26" xfId="0" applyFont="1" applyFill="1" applyBorder="1" applyAlignment="1" applyProtection="1">
      <alignment horizontal="left"/>
      <protection locked="0"/>
    </xf>
    <xf numFmtId="0" fontId="3" fillId="2" borderId="23" xfId="0" applyFont="1" applyFill="1" applyBorder="1" applyAlignment="1" applyProtection="1">
      <alignment horizontal="left"/>
      <protection locked="0"/>
    </xf>
    <xf numFmtId="0" fontId="3" fillId="2" borderId="16" xfId="0" applyFont="1" applyFill="1" applyBorder="1" applyAlignment="1" applyProtection="1">
      <alignment horizontal="left"/>
      <protection locked="0"/>
    </xf>
    <xf numFmtId="0" fontId="3" fillId="2" borderId="23" xfId="0" applyFont="1" applyFill="1" applyBorder="1" applyProtection="1">
      <protection locked="0"/>
    </xf>
    <xf numFmtId="0" fontId="3" fillId="2" borderId="16" xfId="0" applyFont="1" applyFill="1" applyBorder="1" applyProtection="1">
      <protection locked="0"/>
    </xf>
    <xf numFmtId="0" fontId="3" fillId="2" borderId="16" xfId="0" applyFont="1" applyFill="1" applyBorder="1" applyAlignment="1" applyProtection="1">
      <alignment horizontal="center"/>
      <protection locked="0"/>
    </xf>
    <xf numFmtId="0" fontId="3" fillId="2" borderId="17" xfId="0" applyFont="1" applyFill="1" applyBorder="1" applyProtection="1">
      <protection locked="0"/>
    </xf>
    <xf numFmtId="0" fontId="3" fillId="2" borderId="23" xfId="0" applyFont="1" applyFill="1" applyBorder="1" applyAlignment="1" applyProtection="1">
      <alignment horizontal="left" indent="2"/>
      <protection locked="0"/>
    </xf>
    <xf numFmtId="0" fontId="3" fillId="2" borderId="7" xfId="0" applyFont="1" applyFill="1" applyBorder="1" applyProtection="1">
      <protection locked="0"/>
    </xf>
    <xf numFmtId="0" fontId="11" fillId="2" borderId="0" xfId="0" applyFont="1" applyFill="1" applyBorder="1" applyProtection="1">
      <protection locked="0"/>
    </xf>
    <xf numFmtId="0" fontId="3" fillId="2" borderId="0" xfId="0" applyFont="1" applyFill="1" applyAlignment="1" applyProtection="1">
      <alignment horizontal="center"/>
      <protection locked="0"/>
    </xf>
    <xf numFmtId="0" fontId="3" fillId="2" borderId="13" xfId="0" applyFont="1" applyFill="1" applyBorder="1" applyAlignment="1" applyProtection="1">
      <alignment horizontal="left" indent="6"/>
      <protection locked="0"/>
    </xf>
    <xf numFmtId="0" fontId="4" fillId="2" borderId="13" xfId="0" applyFont="1" applyFill="1" applyBorder="1" applyAlignment="1" applyProtection="1">
      <alignment horizontal="left" indent="6"/>
      <protection locked="0"/>
    </xf>
    <xf numFmtId="0" fontId="11" fillId="2" borderId="25" xfId="0" applyFont="1" applyFill="1" applyBorder="1" applyProtection="1">
      <protection locked="0"/>
    </xf>
    <xf numFmtId="0" fontId="3" fillId="2" borderId="15" xfId="0" applyFont="1" applyFill="1" applyBorder="1" applyProtection="1">
      <protection locked="0"/>
    </xf>
    <xf numFmtId="0" fontId="4" fillId="2" borderId="15" xfId="0" applyFont="1" applyFill="1" applyBorder="1" applyAlignment="1" applyProtection="1">
      <alignment horizontal="left"/>
      <protection locked="0"/>
    </xf>
    <xf numFmtId="0" fontId="3" fillId="2" borderId="15" xfId="0" applyFont="1" applyFill="1" applyBorder="1" applyAlignment="1" applyProtection="1">
      <alignment horizontal="left"/>
      <protection locked="0"/>
    </xf>
    <xf numFmtId="0" fontId="3" fillId="2" borderId="15" xfId="0" applyFont="1" applyFill="1" applyBorder="1" applyAlignment="1" applyProtection="1">
      <protection locked="0"/>
    </xf>
    <xf numFmtId="44" fontId="18" fillId="2" borderId="0" xfId="0" applyNumberFormat="1" applyFont="1" applyFill="1" applyBorder="1" applyProtection="1">
      <protection locked="0"/>
    </xf>
    <xf numFmtId="0" fontId="3" fillId="2" borderId="0" xfId="0" applyFont="1" applyFill="1" applyAlignment="1" applyProtection="1">
      <alignment horizontal="right"/>
      <protection locked="0"/>
    </xf>
    <xf numFmtId="0" fontId="3" fillId="2" borderId="9" xfId="0" applyFont="1" applyFill="1" applyBorder="1" applyProtection="1">
      <protection locked="0"/>
    </xf>
    <xf numFmtId="0" fontId="3" fillId="2" borderId="6" xfId="0" applyFont="1" applyFill="1" applyBorder="1" applyProtection="1">
      <protection locked="0"/>
    </xf>
    <xf numFmtId="0" fontId="3" fillId="2" borderId="24" xfId="0" applyFont="1" applyFill="1" applyBorder="1" applyProtection="1">
      <protection locked="0"/>
    </xf>
    <xf numFmtId="0" fontId="3" fillId="2" borderId="9" xfId="0" applyFont="1" applyFill="1" applyBorder="1" applyAlignment="1" applyProtection="1">
      <alignment horizontal="left"/>
      <protection locked="0"/>
    </xf>
    <xf numFmtId="0" fontId="3" fillId="2" borderId="6" xfId="0" applyFont="1" applyFill="1" applyBorder="1" applyAlignment="1" applyProtection="1">
      <alignment horizontal="left"/>
      <protection locked="0"/>
    </xf>
    <xf numFmtId="0" fontId="3" fillId="2" borderId="8" xfId="0" applyFont="1" applyFill="1" applyBorder="1" applyProtection="1">
      <protection locked="0"/>
    </xf>
    <xf numFmtId="0" fontId="3" fillId="2" borderId="2" xfId="0" applyFont="1" applyFill="1" applyBorder="1" applyProtection="1">
      <protection locked="0"/>
    </xf>
    <xf numFmtId="0" fontId="3" fillId="2" borderId="3" xfId="0" applyFont="1" applyFill="1" applyBorder="1" applyProtection="1">
      <protection locked="0"/>
    </xf>
    <xf numFmtId="0" fontId="3" fillId="2" borderId="18" xfId="0" applyFont="1" applyFill="1" applyBorder="1" applyProtection="1">
      <protection locked="0"/>
    </xf>
    <xf numFmtId="0" fontId="3" fillId="2" borderId="19" xfId="0" applyFont="1" applyFill="1" applyBorder="1" applyProtection="1">
      <protection locked="0"/>
    </xf>
    <xf numFmtId="0" fontId="3" fillId="2" borderId="20" xfId="0" applyFont="1" applyFill="1" applyBorder="1" applyProtection="1">
      <protection locked="0"/>
    </xf>
    <xf numFmtId="0" fontId="3" fillId="2" borderId="14" xfId="0" applyFont="1" applyFill="1" applyBorder="1" applyProtection="1">
      <protection locked="0"/>
    </xf>
    <xf numFmtId="0" fontId="3" fillId="2" borderId="10" xfId="0" applyFont="1" applyFill="1" applyBorder="1" applyProtection="1">
      <protection locked="0"/>
    </xf>
    <xf numFmtId="0" fontId="3" fillId="2" borderId="11" xfId="0" applyFont="1" applyFill="1" applyBorder="1" applyProtection="1">
      <protection locked="0"/>
    </xf>
    <xf numFmtId="0" fontId="3" fillId="2" borderId="12" xfId="0" applyFont="1" applyFill="1" applyBorder="1" applyProtection="1">
      <protection locked="0"/>
    </xf>
    <xf numFmtId="0" fontId="3" fillId="2" borderId="14" xfId="0" applyFont="1" applyFill="1" applyBorder="1" applyAlignment="1" applyProtection="1">
      <alignment horizontal="left" indent="4"/>
      <protection locked="0"/>
    </xf>
    <xf numFmtId="0" fontId="3" fillId="2" borderId="27" xfId="0" applyFont="1" applyFill="1" applyBorder="1" applyProtection="1">
      <protection locked="0"/>
    </xf>
    <xf numFmtId="0" fontId="3" fillId="2" borderId="21" xfId="0" applyFont="1" applyFill="1" applyBorder="1" applyProtection="1">
      <protection locked="0"/>
    </xf>
    <xf numFmtId="0" fontId="3" fillId="2" borderId="1" xfId="0" applyFont="1" applyFill="1" applyBorder="1" applyProtection="1">
      <protection locked="0"/>
    </xf>
    <xf numFmtId="0" fontId="3" fillId="2" borderId="22" xfId="0" applyFont="1" applyFill="1" applyBorder="1" applyProtection="1">
      <protection locked="0"/>
    </xf>
    <xf numFmtId="0" fontId="3" fillId="2" borderId="18" xfId="0" applyFont="1" applyFill="1" applyBorder="1" applyAlignment="1" applyProtection="1">
      <alignment horizontal="left" indent="4"/>
      <protection locked="0"/>
    </xf>
    <xf numFmtId="0" fontId="3" fillId="2" borderId="10" xfId="0" applyFont="1" applyFill="1" applyBorder="1" applyAlignment="1" applyProtection="1">
      <alignment horizontal="left" indent="2"/>
      <protection locked="0"/>
    </xf>
    <xf numFmtId="0" fontId="3" fillId="2" borderId="21" xfId="0" applyFont="1" applyFill="1" applyBorder="1" applyAlignment="1" applyProtection="1">
      <alignment horizontal="left" indent="4"/>
      <protection locked="0"/>
    </xf>
    <xf numFmtId="0" fontId="3" fillId="2" borderId="18" xfId="0" applyFont="1" applyFill="1" applyBorder="1" applyAlignment="1" applyProtection="1">
      <alignment horizontal="left" indent="2"/>
      <protection locked="0"/>
    </xf>
    <xf numFmtId="44" fontId="3" fillId="2" borderId="20" xfId="0" applyNumberFormat="1" applyFont="1" applyFill="1" applyBorder="1" applyAlignment="1" applyProtection="1">
      <alignment horizontal="center"/>
      <protection locked="0"/>
    </xf>
    <xf numFmtId="44" fontId="3" fillId="2" borderId="19" xfId="0" applyNumberFormat="1" applyFont="1" applyFill="1" applyBorder="1" applyAlignment="1" applyProtection="1">
      <alignment horizontal="center"/>
      <protection locked="0"/>
    </xf>
    <xf numFmtId="0" fontId="3" fillId="2" borderId="21" xfId="0" applyFont="1" applyFill="1" applyBorder="1" applyAlignment="1" applyProtection="1">
      <alignment horizontal="left" indent="2"/>
      <protection locked="0"/>
    </xf>
    <xf numFmtId="0" fontId="3" fillId="2" borderId="18" xfId="0" applyFont="1" applyFill="1" applyBorder="1" applyAlignment="1" applyProtection="1">
      <alignment horizontal="left" indent="6"/>
      <protection locked="0"/>
    </xf>
    <xf numFmtId="44" fontId="3" fillId="2" borderId="22" xfId="0" applyNumberFormat="1" applyFont="1" applyFill="1" applyBorder="1" applyAlignment="1" applyProtection="1">
      <alignment horizontal="center"/>
      <protection locked="0"/>
    </xf>
    <xf numFmtId="44" fontId="3" fillId="2" borderId="1" xfId="0" applyNumberFormat="1" applyFont="1" applyFill="1" applyBorder="1" applyAlignment="1" applyProtection="1">
      <alignment horizontal="center"/>
      <protection locked="0"/>
    </xf>
    <xf numFmtId="0" fontId="3" fillId="2" borderId="2" xfId="0" applyFont="1" applyFill="1" applyBorder="1" applyAlignment="1" applyProtection="1">
      <alignment horizontal="center"/>
      <protection locked="0"/>
    </xf>
    <xf numFmtId="0" fontId="3" fillId="2" borderId="20" xfId="0" applyNumberFormat="1" applyFont="1" applyFill="1" applyBorder="1" applyAlignment="1" applyProtection="1">
      <alignment horizontal="center"/>
      <protection locked="0"/>
    </xf>
    <xf numFmtId="0" fontId="3" fillId="2" borderId="21" xfId="0" applyFont="1" applyFill="1" applyBorder="1" applyAlignment="1" applyProtection="1">
      <alignment horizontal="left" indent="6"/>
      <protection locked="0"/>
    </xf>
    <xf numFmtId="0" fontId="3" fillId="2" borderId="14" xfId="0" applyFont="1" applyFill="1" applyBorder="1" applyAlignment="1" applyProtection="1">
      <alignment horizontal="left" indent="2"/>
      <protection locked="0"/>
    </xf>
    <xf numFmtId="0" fontId="3" fillId="2" borderId="10" xfId="0" applyFont="1" applyFill="1" applyBorder="1" applyAlignment="1" applyProtection="1">
      <alignment horizontal="left" indent="4"/>
      <protection locked="0"/>
    </xf>
    <xf numFmtId="44" fontId="3" fillId="2" borderId="0" xfId="0" applyNumberFormat="1" applyFont="1" applyFill="1" applyBorder="1" applyProtection="1">
      <protection locked="0"/>
    </xf>
    <xf numFmtId="0" fontId="3" fillId="2" borderId="28" xfId="0" applyFont="1" applyFill="1" applyBorder="1" applyProtection="1">
      <protection locked="0"/>
    </xf>
    <xf numFmtId="0" fontId="3" fillId="2" borderId="29" xfId="0" applyFont="1" applyFill="1" applyBorder="1" applyProtection="1">
      <protection locked="0"/>
    </xf>
    <xf numFmtId="0" fontId="3" fillId="2" borderId="30" xfId="0" applyFont="1" applyFill="1" applyBorder="1" applyProtection="1">
      <protection locked="0"/>
    </xf>
    <xf numFmtId="44" fontId="3" fillId="2" borderId="2" xfId="0" applyNumberFormat="1" applyFont="1" applyFill="1" applyBorder="1" applyAlignment="1" applyProtection="1">
      <alignment horizontal="center"/>
      <protection locked="0"/>
    </xf>
    <xf numFmtId="44" fontId="3" fillId="2" borderId="3" xfId="0" applyNumberFormat="1" applyFont="1" applyFill="1" applyBorder="1" applyAlignment="1" applyProtection="1">
      <alignment horizontal="center"/>
      <protection locked="0"/>
    </xf>
    <xf numFmtId="15" fontId="3" fillId="2" borderId="0" xfId="0" applyNumberFormat="1" applyFont="1" applyFill="1" applyProtection="1">
      <protection locked="0"/>
    </xf>
    <xf numFmtId="15" fontId="3" fillId="2" borderId="6" xfId="0" applyNumberFormat="1" applyFont="1" applyFill="1" applyBorder="1" applyProtection="1">
      <protection locked="0"/>
    </xf>
    <xf numFmtId="0" fontId="12" fillId="0" borderId="6" xfId="0" applyFont="1" applyBorder="1" applyProtection="1">
      <protection locked="0"/>
    </xf>
    <xf numFmtId="0" fontId="3" fillId="2" borderId="9" xfId="0" applyFont="1" applyFill="1" applyBorder="1" applyAlignment="1" applyProtection="1">
      <alignment horizontal="left" indent="4"/>
      <protection locked="0"/>
    </xf>
    <xf numFmtId="14" fontId="3" fillId="2" borderId="0" xfId="0" applyNumberFormat="1" applyFont="1" applyFill="1" applyProtection="1">
      <protection locked="0"/>
    </xf>
    <xf numFmtId="0" fontId="0" fillId="2" borderId="8" xfId="0" applyFont="1" applyFill="1" applyBorder="1" applyProtection="1">
      <protection locked="0"/>
    </xf>
    <xf numFmtId="10" fontId="19" fillId="2" borderId="18" xfId="0" applyNumberFormat="1" applyFont="1" applyFill="1" applyBorder="1" applyAlignment="1" applyProtection="1">
      <alignment horizontal="center"/>
      <protection locked="0"/>
    </xf>
    <xf numFmtId="0" fontId="19" fillId="2" borderId="10" xfId="0" applyFont="1" applyFill="1" applyBorder="1" applyProtection="1">
      <protection locked="0"/>
    </xf>
    <xf numFmtId="0" fontId="19" fillId="2" borderId="11" xfId="0" applyFont="1" applyFill="1" applyBorder="1" applyProtection="1">
      <protection locked="0"/>
    </xf>
    <xf numFmtId="0" fontId="19" fillId="2" borderId="12" xfId="0" applyFont="1" applyFill="1" applyBorder="1" applyProtection="1">
      <protection locked="0"/>
    </xf>
    <xf numFmtId="0" fontId="19" fillId="2" borderId="14" xfId="0" applyFont="1" applyFill="1" applyBorder="1" applyProtection="1">
      <protection locked="0"/>
    </xf>
    <xf numFmtId="0" fontId="19" fillId="2" borderId="15" xfId="0" applyFont="1" applyFill="1" applyBorder="1" applyProtection="1">
      <protection locked="0"/>
    </xf>
    <xf numFmtId="0" fontId="19" fillId="2" borderId="27" xfId="0" applyFont="1" applyFill="1" applyBorder="1" applyProtection="1">
      <protection locked="0"/>
    </xf>
    <xf numFmtId="0" fontId="19" fillId="2" borderId="5" xfId="0" applyFont="1" applyFill="1" applyBorder="1" applyProtection="1">
      <protection locked="0"/>
    </xf>
    <xf numFmtId="0" fontId="19" fillId="2" borderId="16" xfId="0" applyFont="1" applyFill="1" applyBorder="1" applyProtection="1">
      <protection locked="0"/>
    </xf>
    <xf numFmtId="0" fontId="3" fillId="2" borderId="8" xfId="0" applyFont="1" applyFill="1" applyBorder="1" applyAlignment="1" applyProtection="1">
      <alignment horizontal="left" indent="2"/>
      <protection locked="0"/>
    </xf>
    <xf numFmtId="0" fontId="3" fillId="0" borderId="0" xfId="0" applyFont="1" applyProtection="1">
      <protection locked="0"/>
    </xf>
    <xf numFmtId="0" fontId="3" fillId="0" borderId="4" xfId="0" applyFont="1" applyBorder="1" applyProtection="1">
      <protection locked="0"/>
    </xf>
    <xf numFmtId="0" fontId="3" fillId="0" borderId="5" xfId="0" applyFont="1" applyBorder="1" applyProtection="1">
      <protection locked="0"/>
    </xf>
    <xf numFmtId="0" fontId="3" fillId="0" borderId="7" xfId="0" applyFont="1" applyBorder="1" applyProtection="1">
      <protection locked="0"/>
    </xf>
    <xf numFmtId="0" fontId="3" fillId="0" borderId="23" xfId="0" applyFont="1" applyBorder="1" applyProtection="1">
      <protection locked="0"/>
    </xf>
    <xf numFmtId="0" fontId="3" fillId="0" borderId="16" xfId="0" applyFont="1" applyBorder="1" applyProtection="1">
      <protection locked="0"/>
    </xf>
    <xf numFmtId="0" fontId="3" fillId="0" borderId="9" xfId="0" applyFont="1" applyBorder="1" applyProtection="1">
      <protection locked="0"/>
    </xf>
    <xf numFmtId="0" fontId="3" fillId="0" borderId="6" xfId="0" applyFont="1" applyBorder="1" applyProtection="1">
      <protection locked="0"/>
    </xf>
    <xf numFmtId="0" fontId="3" fillId="0" borderId="14" xfId="0" applyFont="1" applyBorder="1" applyProtection="1">
      <protection locked="0"/>
    </xf>
    <xf numFmtId="0" fontId="3" fillId="0" borderId="15" xfId="0" applyFont="1" applyBorder="1" applyProtection="1">
      <protection locked="0"/>
    </xf>
    <xf numFmtId="0" fontId="3" fillId="0" borderId="27" xfId="0" applyFont="1" applyBorder="1" applyProtection="1">
      <protection locked="0"/>
    </xf>
    <xf numFmtId="0" fontId="3" fillId="0" borderId="18" xfId="0" applyFont="1" applyBorder="1" applyAlignment="1" applyProtection="1">
      <alignment horizontal="left" indent="2"/>
      <protection locked="0"/>
    </xf>
    <xf numFmtId="0" fontId="3" fillId="0" borderId="19" xfId="0" applyFont="1" applyBorder="1" applyProtection="1">
      <protection locked="0"/>
    </xf>
    <xf numFmtId="0" fontId="3" fillId="0" borderId="20" xfId="0" applyFont="1" applyBorder="1" applyProtection="1">
      <protection locked="0"/>
    </xf>
    <xf numFmtId="0" fontId="3" fillId="0" borderId="21" xfId="0" applyFont="1" applyBorder="1" applyAlignment="1" applyProtection="1">
      <alignment horizontal="left" indent="4"/>
      <protection locked="0"/>
    </xf>
    <xf numFmtId="0" fontId="3" fillId="0" borderId="1" xfId="0" applyFont="1" applyBorder="1" applyProtection="1">
      <protection locked="0"/>
    </xf>
    <xf numFmtId="0" fontId="3" fillId="0" borderId="22" xfId="0" applyFont="1" applyBorder="1" applyProtection="1">
      <protection locked="0"/>
    </xf>
    <xf numFmtId="0" fontId="3" fillId="0" borderId="18" xfId="0" applyFont="1" applyBorder="1" applyProtection="1">
      <protection locked="0"/>
    </xf>
    <xf numFmtId="0" fontId="3" fillId="0" borderId="8" xfId="0" applyFont="1" applyBorder="1" applyAlignment="1" applyProtection="1">
      <alignment horizontal="left" indent="4"/>
      <protection locked="0"/>
    </xf>
    <xf numFmtId="0" fontId="3" fillId="0" borderId="2" xfId="0" applyFont="1" applyBorder="1" applyProtection="1">
      <protection locked="0"/>
    </xf>
    <xf numFmtId="0" fontId="3" fillId="0" borderId="3" xfId="0" applyFont="1" applyBorder="1" applyProtection="1">
      <protection locked="0"/>
    </xf>
    <xf numFmtId="0" fontId="3" fillId="0" borderId="8" xfId="0" applyFont="1" applyBorder="1" applyProtection="1">
      <protection locked="0"/>
    </xf>
    <xf numFmtId="0" fontId="3" fillId="0" borderId="21" xfId="0" applyFont="1" applyBorder="1" applyProtection="1">
      <protection locked="0"/>
    </xf>
    <xf numFmtId="0" fontId="3" fillId="0" borderId="18" xfId="0" applyFont="1" applyBorder="1" applyAlignment="1" applyProtection="1">
      <alignment horizontal="left" indent="4"/>
      <protection locked="0"/>
    </xf>
    <xf numFmtId="0" fontId="3" fillId="0" borderId="9" xfId="0" applyFont="1" applyBorder="1" applyAlignment="1" applyProtection="1">
      <alignment horizontal="left" indent="4"/>
      <protection locked="0"/>
    </xf>
    <xf numFmtId="0" fontId="3" fillId="0" borderId="24" xfId="0" applyFont="1" applyBorder="1" applyProtection="1">
      <protection locked="0"/>
    </xf>
    <xf numFmtId="44" fontId="3" fillId="0" borderId="0" xfId="0" applyNumberFormat="1" applyFont="1" applyProtection="1">
      <protection locked="0"/>
    </xf>
    <xf numFmtId="0" fontId="13" fillId="0" borderId="0" xfId="0" applyFont="1" applyProtection="1">
      <protection locked="0"/>
    </xf>
    <xf numFmtId="0" fontId="3" fillId="2" borderId="8" xfId="0" applyFont="1" applyFill="1" applyBorder="1" applyAlignment="1" applyProtection="1">
      <alignment horizontal="left" indent="4"/>
      <protection locked="0"/>
    </xf>
    <xf numFmtId="44" fontId="3" fillId="2" borderId="0" xfId="0" applyNumberFormat="1" applyFont="1" applyFill="1" applyProtection="1">
      <protection locked="0"/>
    </xf>
    <xf numFmtId="0" fontId="13" fillId="2" borderId="0" xfId="0" applyFont="1" applyFill="1" applyProtection="1">
      <protection locked="0"/>
    </xf>
    <xf numFmtId="0" fontId="3" fillId="2" borderId="0" xfId="0" applyFont="1" applyFill="1" applyAlignment="1" applyProtection="1">
      <alignment horizontal="center" wrapText="1"/>
      <protection locked="0"/>
    </xf>
    <xf numFmtId="0" fontId="3" fillId="2" borderId="9" xfId="0" applyFont="1" applyFill="1" applyBorder="1" applyAlignment="1" applyProtection="1">
      <protection locked="0"/>
    </xf>
    <xf numFmtId="0" fontId="3" fillId="2" borderId="6" xfId="0" applyFont="1" applyFill="1" applyBorder="1" applyAlignment="1" applyProtection="1">
      <protection locked="0"/>
    </xf>
    <xf numFmtId="0" fontId="3" fillId="2" borderId="0" xfId="0" applyFont="1" applyFill="1" applyBorder="1" applyAlignment="1" applyProtection="1">
      <alignment wrapText="1"/>
      <protection locked="0"/>
    </xf>
    <xf numFmtId="0" fontId="3" fillId="2" borderId="4" xfId="0" applyFont="1" applyFill="1" applyBorder="1" applyAlignment="1" applyProtection="1">
      <protection locked="0"/>
    </xf>
    <xf numFmtId="0" fontId="3" fillId="2" borderId="5" xfId="0" applyFont="1" applyFill="1" applyBorder="1" applyAlignment="1" applyProtection="1">
      <protection locked="0"/>
    </xf>
    <xf numFmtId="0" fontId="3" fillId="2" borderId="7" xfId="0" applyFont="1" applyFill="1" applyBorder="1" applyAlignment="1" applyProtection="1">
      <protection locked="0"/>
    </xf>
    <xf numFmtId="0" fontId="3" fillId="2" borderId="0" xfId="0" applyFont="1" applyFill="1" applyBorder="1" applyAlignment="1" applyProtection="1">
      <alignment horizontal="center" wrapText="1"/>
      <protection locked="0"/>
    </xf>
    <xf numFmtId="0" fontId="3" fillId="2" borderId="0" xfId="0" applyFont="1" applyFill="1" applyBorder="1" applyAlignment="1" applyProtection="1">
      <alignment horizontal="left" wrapText="1" indent="1"/>
      <protection locked="0"/>
    </xf>
    <xf numFmtId="0" fontId="3" fillId="2" borderId="14" xfId="0" applyFont="1" applyFill="1" applyBorder="1" applyAlignment="1" applyProtection="1">
      <protection locked="0"/>
    </xf>
    <xf numFmtId="0" fontId="3" fillId="2" borderId="27" xfId="0" applyFont="1" applyFill="1" applyBorder="1" applyAlignment="1" applyProtection="1">
      <protection locked="0"/>
    </xf>
    <xf numFmtId="0" fontId="3" fillId="2" borderId="0" xfId="0" applyFont="1" applyFill="1" applyBorder="1" applyAlignment="1" applyProtection="1">
      <alignment horizontal="right" wrapText="1"/>
      <protection locked="0"/>
    </xf>
    <xf numFmtId="0" fontId="3" fillId="2" borderId="18" xfId="0" applyFont="1" applyFill="1" applyBorder="1" applyAlignment="1" applyProtection="1">
      <protection locked="0"/>
    </xf>
    <xf numFmtId="0" fontId="3" fillId="2" borderId="19" xfId="0" applyFont="1" applyFill="1" applyBorder="1" applyAlignment="1" applyProtection="1">
      <protection locked="0"/>
    </xf>
    <xf numFmtId="0" fontId="3" fillId="2" borderId="20" xfId="0" applyFont="1" applyFill="1" applyBorder="1" applyAlignment="1" applyProtection="1">
      <protection locked="0"/>
    </xf>
    <xf numFmtId="0" fontId="3" fillId="2" borderId="20" xfId="0" applyFont="1" applyFill="1" applyBorder="1" applyAlignment="1" applyProtection="1">
      <alignment horizontal="right"/>
      <protection locked="0"/>
    </xf>
    <xf numFmtId="0" fontId="3" fillId="2" borderId="19" xfId="0" applyFont="1" applyFill="1" applyBorder="1" applyAlignment="1" applyProtection="1">
      <alignment horizontal="right"/>
      <protection locked="0"/>
    </xf>
    <xf numFmtId="0" fontId="3" fillId="2" borderId="21" xfId="0" applyFont="1" applyFill="1" applyBorder="1" applyAlignment="1" applyProtection="1">
      <protection locked="0"/>
    </xf>
    <xf numFmtId="0" fontId="3" fillId="2" borderId="1" xfId="0" applyFont="1" applyFill="1" applyBorder="1" applyAlignment="1" applyProtection="1">
      <protection locked="0"/>
    </xf>
    <xf numFmtId="0" fontId="3" fillId="2" borderId="1" xfId="0" applyFont="1" applyFill="1" applyBorder="1" applyAlignment="1" applyProtection="1">
      <alignment horizontal="right"/>
      <protection locked="0"/>
    </xf>
    <xf numFmtId="0" fontId="3" fillId="2" borderId="22" xfId="0" applyFont="1" applyFill="1" applyBorder="1" applyAlignment="1" applyProtection="1">
      <alignment horizontal="right"/>
      <protection locked="0"/>
    </xf>
    <xf numFmtId="0" fontId="3" fillId="2" borderId="24" xfId="0" applyFont="1" applyFill="1" applyBorder="1" applyAlignment="1" applyProtection="1">
      <protection locked="0"/>
    </xf>
    <xf numFmtId="0" fontId="3" fillId="2" borderId="6" xfId="0" applyFont="1" applyFill="1" applyBorder="1" applyAlignment="1" applyProtection="1">
      <alignment horizontal="right"/>
      <protection locked="0"/>
    </xf>
    <xf numFmtId="0" fontId="11" fillId="2" borderId="0" xfId="0" applyFont="1" applyFill="1" applyBorder="1" applyAlignment="1" applyProtection="1">
      <alignment horizontal="right"/>
      <protection locked="0"/>
    </xf>
    <xf numFmtId="0" fontId="11" fillId="2" borderId="0" xfId="0" applyFont="1" applyFill="1" applyBorder="1" applyAlignment="1" applyProtection="1">
      <alignment horizontal="center"/>
      <protection locked="0"/>
    </xf>
    <xf numFmtId="0" fontId="3" fillId="2" borderId="31" xfId="0" applyFont="1" applyFill="1" applyBorder="1" applyAlignment="1" applyProtection="1">
      <protection locked="0"/>
    </xf>
    <xf numFmtId="0" fontId="3" fillId="2" borderId="31" xfId="0" applyFont="1" applyFill="1" applyBorder="1" applyProtection="1">
      <protection locked="0"/>
    </xf>
    <xf numFmtId="44" fontId="3" fillId="2" borderId="0" xfId="0" applyNumberFormat="1" applyFont="1" applyFill="1" applyBorder="1" applyAlignment="1" applyProtection="1">
      <alignment horizontal="center"/>
      <protection locked="0"/>
    </xf>
    <xf numFmtId="44" fontId="3" fillId="2" borderId="0" xfId="0" applyNumberFormat="1" applyFont="1" applyFill="1" applyBorder="1" applyAlignment="1" applyProtection="1">
      <alignment horizontal="right"/>
      <protection locked="0"/>
    </xf>
    <xf numFmtId="44" fontId="3" fillId="2" borderId="8" xfId="0" applyNumberFormat="1" applyFont="1" applyFill="1" applyBorder="1" applyProtection="1">
      <protection locked="0"/>
    </xf>
    <xf numFmtId="44" fontId="3" fillId="2" borderId="2" xfId="0" applyNumberFormat="1" applyFont="1" applyFill="1" applyBorder="1" applyProtection="1">
      <protection locked="0"/>
    </xf>
    <xf numFmtId="0" fontId="3" fillId="2" borderId="2" xfId="0" applyFont="1" applyFill="1" applyBorder="1" applyAlignment="1" applyProtection="1">
      <protection locked="0"/>
    </xf>
    <xf numFmtId="44" fontId="4" fillId="2" borderId="19" xfId="0" applyNumberFormat="1" applyFont="1" applyFill="1" applyBorder="1" applyAlignment="1" applyProtection="1">
      <alignment horizontal="center"/>
      <protection locked="0"/>
    </xf>
    <xf numFmtId="44" fontId="4" fillId="2" borderId="20" xfId="0" applyNumberFormat="1" applyFont="1" applyFill="1" applyBorder="1" applyAlignment="1" applyProtection="1">
      <alignment horizontal="center"/>
      <protection locked="0"/>
    </xf>
    <xf numFmtId="44" fontId="4" fillId="2" borderId="0" xfId="0" applyNumberFormat="1" applyFont="1" applyFill="1" applyBorder="1" applyAlignment="1" applyProtection="1">
      <alignment horizontal="center"/>
      <protection locked="0"/>
    </xf>
    <xf numFmtId="44" fontId="3" fillId="2" borderId="15" xfId="0" applyNumberFormat="1" applyFont="1" applyFill="1" applyBorder="1" applyAlignment="1" applyProtection="1">
      <alignment horizontal="center"/>
      <protection locked="0"/>
    </xf>
    <xf numFmtId="44" fontId="3" fillId="2" borderId="27" xfId="0" applyNumberFormat="1" applyFont="1" applyFill="1" applyBorder="1" applyAlignment="1" applyProtection="1">
      <alignment horizontal="center"/>
      <protection locked="0"/>
    </xf>
    <xf numFmtId="44" fontId="4" fillId="2" borderId="11" xfId="0" applyNumberFormat="1" applyFont="1" applyFill="1" applyBorder="1" applyAlignment="1" applyProtection="1">
      <alignment horizontal="center"/>
      <protection locked="0"/>
    </xf>
    <xf numFmtId="0" fontId="3" fillId="2" borderId="11" xfId="0" applyFont="1" applyFill="1" applyBorder="1" applyAlignment="1" applyProtection="1">
      <protection locked="0"/>
    </xf>
    <xf numFmtId="44" fontId="4" fillId="2" borderId="12" xfId="0" applyNumberFormat="1" applyFont="1" applyFill="1" applyBorder="1" applyAlignment="1" applyProtection="1">
      <alignment horizontal="center"/>
      <protection locked="0"/>
    </xf>
    <xf numFmtId="44" fontId="4" fillId="2" borderId="2" xfId="0" applyNumberFormat="1" applyFont="1" applyFill="1" applyBorder="1" applyAlignment="1" applyProtection="1">
      <alignment horizontal="center"/>
      <protection locked="0"/>
    </xf>
    <xf numFmtId="44" fontId="4" fillId="2" borderId="3" xfId="0" applyNumberFormat="1" applyFont="1" applyFill="1" applyBorder="1" applyAlignment="1" applyProtection="1">
      <alignment horizontal="center"/>
      <protection locked="0"/>
    </xf>
    <xf numFmtId="44" fontId="3" fillId="2" borderId="0" xfId="0" applyNumberFormat="1" applyFont="1" applyFill="1" applyBorder="1" applyAlignment="1" applyProtection="1">
      <protection locked="0"/>
    </xf>
    <xf numFmtId="44" fontId="3" fillId="2" borderId="11" xfId="0" applyNumberFormat="1" applyFont="1" applyFill="1" applyBorder="1" applyAlignment="1" applyProtection="1">
      <alignment horizontal="center"/>
      <protection locked="0"/>
    </xf>
    <xf numFmtId="44" fontId="3" fillId="2" borderId="12" xfId="0" applyNumberFormat="1" applyFont="1" applyFill="1" applyBorder="1" applyAlignment="1" applyProtection="1">
      <alignment horizontal="center"/>
      <protection locked="0"/>
    </xf>
    <xf numFmtId="44" fontId="4" fillId="2" borderId="1" xfId="0" applyNumberFormat="1" applyFont="1" applyFill="1" applyBorder="1" applyAlignment="1" applyProtection="1">
      <alignment horizontal="center"/>
      <protection locked="0"/>
    </xf>
    <xf numFmtId="44" fontId="4" fillId="2" borderId="22" xfId="0" applyNumberFormat="1" applyFont="1" applyFill="1" applyBorder="1" applyAlignment="1" applyProtection="1">
      <alignment horizontal="center"/>
      <protection locked="0"/>
    </xf>
    <xf numFmtId="44" fontId="4" fillId="2" borderId="15" xfId="0" applyNumberFormat="1" applyFont="1" applyFill="1" applyBorder="1" applyAlignment="1" applyProtection="1">
      <alignment horizontal="center"/>
      <protection locked="0"/>
    </xf>
    <xf numFmtId="44" fontId="4" fillId="2" borderId="27" xfId="0" applyNumberFormat="1" applyFont="1" applyFill="1" applyBorder="1" applyAlignment="1" applyProtection="1">
      <alignment horizontal="center"/>
      <protection locked="0"/>
    </xf>
    <xf numFmtId="44" fontId="3" fillId="2" borderId="25" xfId="0" applyNumberFormat="1" applyFont="1" applyFill="1" applyBorder="1" applyAlignment="1" applyProtection="1">
      <alignment horizontal="center"/>
      <protection locked="0"/>
    </xf>
    <xf numFmtId="44" fontId="4" fillId="2" borderId="5" xfId="0" applyNumberFormat="1" applyFont="1" applyFill="1" applyBorder="1" applyAlignment="1" applyProtection="1">
      <alignment horizontal="center"/>
      <protection locked="0"/>
    </xf>
    <xf numFmtId="44" fontId="13" fillId="2" borderId="0" xfId="0" applyNumberFormat="1" applyFont="1" applyFill="1" applyBorder="1" applyAlignment="1" applyProtection="1">
      <alignment horizontal="center"/>
      <protection locked="0"/>
    </xf>
    <xf numFmtId="44" fontId="20" fillId="2" borderId="5" xfId="0" applyNumberFormat="1" applyFont="1" applyFill="1" applyBorder="1" applyAlignment="1" applyProtection="1">
      <protection locked="0"/>
    </xf>
    <xf numFmtId="0" fontId="0" fillId="2" borderId="0" xfId="0" applyFont="1" applyFill="1" applyBorder="1" applyAlignment="1" applyProtection="1">
      <protection locked="0"/>
    </xf>
    <xf numFmtId="2" fontId="3" fillId="2" borderId="0" xfId="0" applyNumberFormat="1" applyFont="1" applyFill="1" applyBorder="1" applyAlignment="1" applyProtection="1">
      <protection locked="0"/>
    </xf>
    <xf numFmtId="2" fontId="3" fillId="2" borderId="0" xfId="0" applyNumberFormat="1" applyFont="1" applyFill="1" applyProtection="1">
      <protection locked="0"/>
    </xf>
    <xf numFmtId="2" fontId="19" fillId="2" borderId="0" xfId="0" applyNumberFormat="1" applyFont="1" applyFill="1" applyBorder="1" applyAlignment="1" applyProtection="1">
      <protection locked="0"/>
    </xf>
    <xf numFmtId="0" fontId="19" fillId="2" borderId="25" xfId="0" applyFont="1" applyFill="1" applyBorder="1" applyAlignment="1" applyProtection="1">
      <alignment horizontal="center"/>
      <protection locked="0"/>
    </xf>
    <xf numFmtId="0" fontId="3" fillId="2" borderId="0" xfId="0" applyFont="1" applyFill="1" applyBorder="1" applyAlignment="1" applyProtection="1">
      <alignment horizontal="right" indent="2"/>
      <protection locked="0"/>
    </xf>
    <xf numFmtId="0" fontId="19" fillId="2" borderId="25" xfId="0" applyFont="1" applyFill="1" applyBorder="1" applyProtection="1">
      <protection locked="0"/>
    </xf>
    <xf numFmtId="0" fontId="0" fillId="2" borderId="0" xfId="0" applyFont="1" applyFill="1" applyBorder="1" applyProtection="1">
      <protection locked="0"/>
    </xf>
    <xf numFmtId="0" fontId="3" fillId="2" borderId="0" xfId="0" applyFont="1" applyFill="1" applyBorder="1" applyAlignment="1" applyProtection="1">
      <alignment horizontal="left" indent="2"/>
      <protection locked="0"/>
    </xf>
    <xf numFmtId="0" fontId="3" fillId="2" borderId="0" xfId="0" applyFont="1" applyFill="1" applyBorder="1" applyAlignment="1" applyProtection="1">
      <alignment horizontal="left" indent="4"/>
      <protection locked="0"/>
    </xf>
    <xf numFmtId="0" fontId="3" fillId="2" borderId="0" xfId="0" applyFont="1" applyFill="1" applyBorder="1" applyAlignment="1" applyProtection="1">
      <alignment horizontal="left" indent="6"/>
      <protection locked="0"/>
    </xf>
    <xf numFmtId="168" fontId="3" fillId="2" borderId="0" xfId="0" applyNumberFormat="1" applyFont="1" applyFill="1" applyBorder="1" applyAlignment="1" applyProtection="1">
      <alignment horizontal="right"/>
      <protection locked="0"/>
    </xf>
    <xf numFmtId="39" fontId="9" fillId="0" borderId="0" xfId="0" applyNumberFormat="1" applyFont="1" applyAlignment="1">
      <alignment horizontal="center"/>
    </xf>
    <xf numFmtId="39" fontId="0" fillId="0" borderId="0" xfId="0" applyNumberFormat="1"/>
    <xf numFmtId="39" fontId="9" fillId="0" borderId="0" xfId="0" applyNumberFormat="1" applyFont="1"/>
    <xf numFmtId="39" fontId="17" fillId="0" borderId="0" xfId="0" applyNumberFormat="1" applyFont="1"/>
    <xf numFmtId="39" fontId="16" fillId="0" borderId="0" xfId="0" applyNumberFormat="1" applyFont="1"/>
    <xf numFmtId="14" fontId="0" fillId="0" borderId="0" xfId="0" applyNumberFormat="1"/>
    <xf numFmtId="37" fontId="0" fillId="0" borderId="0" xfId="0" applyNumberFormat="1"/>
    <xf numFmtId="37" fontId="17" fillId="0" borderId="0" xfId="0" applyNumberFormat="1" applyFont="1"/>
    <xf numFmtId="37" fontId="16" fillId="0" borderId="0" xfId="0" applyNumberFormat="1" applyFont="1"/>
    <xf numFmtId="44" fontId="0" fillId="0" borderId="0" xfId="0" applyNumberFormat="1"/>
    <xf numFmtId="39" fontId="3" fillId="0" borderId="0" xfId="0" applyNumberFormat="1" applyFont="1"/>
    <xf numFmtId="39" fontId="3" fillId="0" borderId="0" xfId="0" applyNumberFormat="1" applyFont="1" applyAlignment="1"/>
    <xf numFmtId="14" fontId="3" fillId="0" borderId="32" xfId="0" applyNumberFormat="1" applyFont="1" applyBorder="1" applyAlignment="1">
      <alignment horizontal="right"/>
    </xf>
    <xf numFmtId="1" fontId="3" fillId="0" borderId="32" xfId="0" applyNumberFormat="1" applyFont="1" applyBorder="1" applyAlignment="1">
      <alignment horizontal="right"/>
    </xf>
    <xf numFmtId="14" fontId="3" fillId="0" borderId="33" xfId="0" applyNumberFormat="1" applyFont="1" applyBorder="1" applyAlignment="1">
      <alignment horizontal="right"/>
    </xf>
    <xf numFmtId="1" fontId="3" fillId="0" borderId="33" xfId="0" applyNumberFormat="1" applyFont="1" applyBorder="1" applyAlignment="1">
      <alignment horizontal="right"/>
    </xf>
    <xf numFmtId="39" fontId="3" fillId="0" borderId="34" xfId="0" quotePrefix="1" applyNumberFormat="1" applyFont="1" applyBorder="1" applyAlignment="1">
      <alignment horizontal="center"/>
    </xf>
    <xf numFmtId="37" fontId="3" fillId="0" borderId="34" xfId="0" quotePrefix="1" applyNumberFormat="1" applyFont="1" applyBorder="1" applyAlignment="1">
      <alignment horizontal="center"/>
    </xf>
    <xf numFmtId="39" fontId="3" fillId="0" borderId="13" xfId="0" applyNumberFormat="1" applyFont="1" applyBorder="1" applyAlignment="1">
      <alignment vertical="top" wrapText="1"/>
    </xf>
    <xf numFmtId="39" fontId="3" fillId="0" borderId="29" xfId="0" applyNumberFormat="1" applyFont="1" applyBorder="1" applyAlignment="1">
      <alignment vertical="top" wrapText="1"/>
    </xf>
    <xf numFmtId="39" fontId="3" fillId="0" borderId="35" xfId="0" applyNumberFormat="1" applyFont="1" applyBorder="1" applyAlignment="1">
      <alignment vertical="top" wrapText="1"/>
    </xf>
    <xf numFmtId="39" fontId="3" fillId="0" borderId="36" xfId="0" applyNumberFormat="1" applyFont="1" applyBorder="1" applyAlignment="1">
      <alignment horizontal="center" vertical="top" wrapText="1"/>
    </xf>
    <xf numFmtId="39" fontId="3" fillId="0" borderId="35" xfId="0" applyNumberFormat="1" applyFont="1" applyBorder="1" applyAlignment="1">
      <alignment horizontal="center" vertical="top" wrapText="1"/>
    </xf>
    <xf numFmtId="39" fontId="3" fillId="0" borderId="37" xfId="0" applyNumberFormat="1" applyFont="1" applyBorder="1" applyAlignment="1">
      <alignment vertical="top" wrapText="1"/>
    </xf>
    <xf numFmtId="37" fontId="3" fillId="0" borderId="38" xfId="0" applyNumberFormat="1" applyFont="1" applyBorder="1" applyAlignment="1">
      <alignment horizontal="center" vertical="top" wrapText="1"/>
    </xf>
    <xf numFmtId="168" fontId="1" fillId="2" borderId="0" xfId="0" applyNumberFormat="1" applyFont="1" applyFill="1" applyBorder="1" applyAlignment="1" applyProtection="1">
      <alignment horizontal="center" readingOrder="2"/>
      <protection locked="0"/>
    </xf>
    <xf numFmtId="0" fontId="9" fillId="2" borderId="0" xfId="0" applyFont="1" applyFill="1" applyAlignment="1" applyProtection="1">
      <alignment vertical="top"/>
      <protection locked="0"/>
    </xf>
    <xf numFmtId="0" fontId="22" fillId="2" borderId="0" xfId="2" applyFont="1" applyFill="1" applyAlignment="1" applyProtection="1">
      <protection locked="0"/>
    </xf>
    <xf numFmtId="0" fontId="20" fillId="2" borderId="13" xfId="0" applyFont="1" applyFill="1" applyBorder="1" applyAlignment="1" applyProtection="1">
      <protection locked="0"/>
    </xf>
    <xf numFmtId="0" fontId="3" fillId="2" borderId="13" xfId="0" applyFont="1" applyFill="1" applyBorder="1" applyAlignment="1" applyProtection="1">
      <alignment horizontal="left"/>
    </xf>
    <xf numFmtId="0" fontId="3" fillId="2" borderId="13" xfId="0" applyFont="1" applyFill="1" applyBorder="1" applyAlignment="1" applyProtection="1">
      <alignment horizontal="left" indent="2"/>
    </xf>
    <xf numFmtId="0" fontId="20" fillId="2" borderId="13" xfId="0" applyFont="1" applyFill="1" applyBorder="1" applyProtection="1">
      <protection locked="0"/>
    </xf>
    <xf numFmtId="0" fontId="3" fillId="2" borderId="0" xfId="0" applyFont="1" applyFill="1" applyBorder="1" applyProtection="1"/>
    <xf numFmtId="0" fontId="3" fillId="2" borderId="13" xfId="0" applyFont="1" applyFill="1" applyBorder="1" applyProtection="1"/>
    <xf numFmtId="0" fontId="3" fillId="2" borderId="0" xfId="0" applyFont="1" applyFill="1" applyBorder="1" applyAlignment="1" applyProtection="1">
      <alignment horizontal="left"/>
      <protection locked="0"/>
    </xf>
    <xf numFmtId="0" fontId="9" fillId="2" borderId="0" xfId="0" applyFont="1" applyFill="1" applyBorder="1" applyProtection="1">
      <protection locked="0"/>
    </xf>
    <xf numFmtId="0" fontId="9" fillId="2" borderId="0" xfId="0" applyFont="1" applyFill="1" applyBorder="1" applyAlignment="1" applyProtection="1">
      <protection locked="0"/>
    </xf>
    <xf numFmtId="0" fontId="9" fillId="2" borderId="0" xfId="0" applyFont="1" applyFill="1" applyBorder="1" applyAlignment="1" applyProtection="1">
      <alignment horizontal="left"/>
      <protection locked="0"/>
    </xf>
    <xf numFmtId="0" fontId="0" fillId="2" borderId="0" xfId="0" applyFill="1" applyAlignment="1" applyProtection="1">
      <alignment vertical="top"/>
      <protection locked="0"/>
    </xf>
    <xf numFmtId="0" fontId="9" fillId="2" borderId="0" xfId="0" applyFont="1" applyFill="1" applyAlignment="1" applyProtection="1">
      <alignment vertical="top" wrapText="1"/>
      <protection locked="0"/>
    </xf>
    <xf numFmtId="167" fontId="3" fillId="2" borderId="0" xfId="0" applyNumberFormat="1" applyFont="1" applyFill="1" applyBorder="1" applyAlignment="1" applyProtection="1">
      <alignment horizontal="center"/>
      <protection locked="0"/>
    </xf>
    <xf numFmtId="0" fontId="3" fillId="2" borderId="13" xfId="0" applyFont="1" applyFill="1" applyBorder="1" applyAlignment="1" applyProtection="1">
      <alignment vertical="top" wrapText="1"/>
    </xf>
    <xf numFmtId="0" fontId="3" fillId="2" borderId="0" xfId="0" applyFont="1" applyFill="1" applyBorder="1" applyAlignment="1" applyProtection="1">
      <alignment vertical="top" wrapText="1"/>
    </xf>
    <xf numFmtId="0" fontId="25" fillId="2" borderId="0" xfId="0" applyFont="1" applyFill="1" applyProtection="1">
      <protection locked="0"/>
    </xf>
    <xf numFmtId="0" fontId="25" fillId="2" borderId="0" xfId="0" applyFont="1" applyFill="1" applyAlignment="1" applyProtection="1">
      <alignment horizontal="left"/>
      <protection locked="0"/>
    </xf>
    <xf numFmtId="0" fontId="9" fillId="2" borderId="0" xfId="0" applyFont="1" applyFill="1" applyAlignment="1" applyProtection="1">
      <alignment horizontal="left" wrapText="1"/>
      <protection locked="0"/>
    </xf>
    <xf numFmtId="0" fontId="9" fillId="2" borderId="0" xfId="0" applyFont="1" applyFill="1" applyAlignment="1" applyProtection="1">
      <alignment horizontal="left" vertical="top" wrapText="1"/>
      <protection locked="0"/>
    </xf>
    <xf numFmtId="0" fontId="13" fillId="0" borderId="0" xfId="0" applyFont="1" applyAlignment="1">
      <alignment horizontal="left" vertical="top" wrapText="1"/>
    </xf>
    <xf numFmtId="0" fontId="3" fillId="2" borderId="13" xfId="0" applyFont="1" applyFill="1" applyBorder="1" applyAlignment="1" applyProtection="1">
      <alignment horizontal="center"/>
      <protection locked="0"/>
    </xf>
    <xf numFmtId="0" fontId="3" fillId="2" borderId="0" xfId="0" applyFont="1" applyFill="1" applyBorder="1" applyAlignment="1" applyProtection="1">
      <alignment horizontal="center"/>
      <protection locked="0"/>
    </xf>
    <xf numFmtId="0" fontId="3" fillId="2" borderId="25" xfId="0" applyFont="1" applyFill="1" applyBorder="1" applyAlignment="1" applyProtection="1">
      <alignment horizontal="center"/>
      <protection locked="0"/>
    </xf>
    <xf numFmtId="0" fontId="3" fillId="2" borderId="13" xfId="0" applyFont="1" applyFill="1" applyBorder="1" applyAlignment="1" applyProtection="1">
      <alignment horizontal="center"/>
    </xf>
    <xf numFmtId="0" fontId="3" fillId="2" borderId="0" xfId="0" applyFont="1" applyFill="1" applyBorder="1" applyAlignment="1" applyProtection="1">
      <alignment horizontal="center"/>
    </xf>
    <xf numFmtId="0" fontId="3" fillId="2" borderId="25" xfId="0" applyFont="1" applyFill="1" applyBorder="1" applyAlignment="1" applyProtection="1">
      <alignment horizontal="center"/>
    </xf>
    <xf numFmtId="168" fontId="3" fillId="2" borderId="5" xfId="0" applyNumberFormat="1" applyFont="1" applyFill="1" applyBorder="1" applyAlignment="1" applyProtection="1">
      <alignment horizontal="center"/>
    </xf>
    <xf numFmtId="0" fontId="3" fillId="2" borderId="4" xfId="0" applyFont="1" applyFill="1" applyBorder="1" applyAlignment="1" applyProtection="1">
      <alignment horizontal="center"/>
    </xf>
    <xf numFmtId="0" fontId="3" fillId="2" borderId="5" xfId="0" applyFont="1" applyFill="1" applyBorder="1" applyAlignment="1" applyProtection="1">
      <alignment horizontal="center"/>
    </xf>
    <xf numFmtId="0" fontId="3" fillId="2" borderId="7" xfId="0" applyFont="1" applyFill="1" applyBorder="1" applyAlignment="1" applyProtection="1">
      <alignment horizontal="center"/>
    </xf>
    <xf numFmtId="0" fontId="3" fillId="2" borderId="13" xfId="0" applyFont="1" applyFill="1" applyBorder="1" applyAlignment="1" applyProtection="1">
      <alignment horizontal="left" vertical="top" wrapText="1" indent="2"/>
    </xf>
    <xf numFmtId="0" fontId="3" fillId="2" borderId="0" xfId="0" applyFont="1" applyFill="1" applyBorder="1" applyAlignment="1" applyProtection="1">
      <alignment horizontal="left" vertical="top" wrapText="1" indent="2"/>
    </xf>
    <xf numFmtId="0" fontId="3" fillId="2" borderId="13" xfId="0" applyFont="1" applyFill="1" applyBorder="1" applyAlignment="1" applyProtection="1">
      <alignment horizontal="left" wrapText="1" indent="2"/>
    </xf>
    <xf numFmtId="0" fontId="3" fillId="2" borderId="0" xfId="0" applyFont="1" applyFill="1" applyBorder="1" applyAlignment="1" applyProtection="1">
      <alignment horizontal="left" wrapText="1" indent="2"/>
    </xf>
    <xf numFmtId="0" fontId="3" fillId="2" borderId="13" xfId="0" applyFont="1" applyFill="1" applyBorder="1" applyAlignment="1" applyProtection="1">
      <alignment horizontal="left" vertical="top" wrapText="1" indent="2"/>
      <protection locked="0"/>
    </xf>
    <xf numFmtId="0" fontId="3" fillId="2" borderId="0" xfId="0" applyFont="1" applyFill="1" applyBorder="1" applyAlignment="1" applyProtection="1">
      <alignment horizontal="left" vertical="top" wrapText="1" indent="2"/>
      <protection locked="0"/>
    </xf>
    <xf numFmtId="44" fontId="0" fillId="2" borderId="66" xfId="0" applyNumberFormat="1" applyFill="1" applyBorder="1" applyAlignment="1" applyProtection="1">
      <alignment horizontal="left"/>
      <protection locked="0"/>
    </xf>
    <xf numFmtId="44" fontId="1" fillId="2" borderId="41" xfId="0" applyNumberFormat="1" applyFont="1" applyFill="1" applyBorder="1" applyAlignment="1" applyProtection="1">
      <alignment horizontal="left"/>
      <protection locked="0"/>
    </xf>
    <xf numFmtId="44" fontId="1" fillId="2" borderId="42" xfId="0" applyNumberFormat="1" applyFont="1" applyFill="1" applyBorder="1" applyAlignment="1" applyProtection="1">
      <alignment horizontal="left"/>
      <protection locked="0"/>
    </xf>
    <xf numFmtId="44" fontId="18" fillId="2" borderId="66" xfId="0" applyNumberFormat="1" applyFont="1" applyFill="1" applyBorder="1" applyAlignment="1" applyProtection="1">
      <alignment horizontal="center"/>
      <protection locked="0"/>
    </xf>
    <xf numFmtId="44" fontId="18" fillId="2" borderId="41" xfId="0" applyNumberFormat="1" applyFont="1" applyFill="1" applyBorder="1" applyAlignment="1" applyProtection="1">
      <alignment horizontal="center"/>
      <protection locked="0"/>
    </xf>
    <xf numFmtId="44" fontId="18" fillId="2" borderId="42" xfId="0" applyNumberFormat="1" applyFont="1" applyFill="1" applyBorder="1" applyAlignment="1" applyProtection="1">
      <alignment horizontal="center"/>
      <protection locked="0"/>
    </xf>
    <xf numFmtId="168" fontId="1" fillId="2" borderId="5" xfId="0" applyNumberFormat="1" applyFont="1" applyFill="1" applyBorder="1" applyAlignment="1" applyProtection="1">
      <alignment horizontal="right"/>
      <protection locked="0"/>
    </xf>
    <xf numFmtId="44" fontId="18" fillId="2" borderId="64" xfId="0" applyNumberFormat="1" applyFont="1" applyFill="1" applyBorder="1" applyAlignment="1" applyProtection="1">
      <alignment horizontal="center"/>
      <protection locked="0"/>
    </xf>
    <xf numFmtId="44" fontId="18" fillId="2" borderId="65" xfId="0" applyNumberFormat="1" applyFont="1" applyFill="1" applyBorder="1" applyAlignment="1" applyProtection="1">
      <alignment horizontal="center"/>
      <protection locked="0"/>
    </xf>
    <xf numFmtId="44" fontId="18" fillId="2" borderId="76" xfId="0" applyNumberFormat="1" applyFont="1" applyFill="1" applyBorder="1" applyAlignment="1" applyProtection="1">
      <alignment horizontal="center"/>
      <protection locked="0"/>
    </xf>
    <xf numFmtId="44" fontId="1" fillId="2" borderId="66" xfId="0" applyNumberFormat="1" applyFont="1" applyFill="1" applyBorder="1" applyAlignment="1" applyProtection="1">
      <alignment horizontal="left"/>
      <protection locked="0"/>
    </xf>
    <xf numFmtId="44" fontId="1" fillId="2" borderId="18" xfId="0" applyNumberFormat="1" applyFont="1" applyFill="1" applyBorder="1" applyAlignment="1" applyProtection="1">
      <alignment horizontal="right"/>
      <protection locked="0"/>
    </xf>
    <xf numFmtId="44" fontId="1" fillId="2" borderId="19" xfId="0" applyNumberFormat="1" applyFont="1" applyFill="1" applyBorder="1" applyAlignment="1" applyProtection="1">
      <alignment horizontal="right"/>
      <protection locked="0"/>
    </xf>
    <xf numFmtId="44" fontId="1" fillId="2" borderId="20" xfId="0" applyNumberFormat="1" applyFont="1" applyFill="1" applyBorder="1" applyAlignment="1" applyProtection="1">
      <alignment horizontal="right"/>
      <protection locked="0"/>
    </xf>
    <xf numFmtId="44" fontId="1" fillId="2" borderId="10" xfId="0" applyNumberFormat="1" applyFont="1" applyFill="1" applyBorder="1" applyAlignment="1" applyProtection="1">
      <alignment horizontal="right"/>
      <protection locked="0"/>
    </xf>
    <xf numFmtId="44" fontId="1" fillId="2" borderId="11" xfId="0" applyNumberFormat="1" applyFont="1" applyFill="1" applyBorder="1" applyAlignment="1" applyProtection="1">
      <alignment horizontal="right"/>
      <protection locked="0"/>
    </xf>
    <xf numFmtId="44" fontId="1" fillId="2" borderId="12" xfId="0" applyNumberFormat="1" applyFont="1" applyFill="1" applyBorder="1" applyAlignment="1" applyProtection="1">
      <alignment horizontal="right"/>
      <protection locked="0"/>
    </xf>
    <xf numFmtId="44" fontId="1" fillId="2" borderId="9" xfId="0" applyNumberFormat="1" applyFont="1" applyFill="1" applyBorder="1" applyAlignment="1" applyProtection="1">
      <alignment horizontal="right"/>
      <protection locked="0"/>
    </xf>
    <xf numFmtId="44" fontId="1" fillId="2" borderId="6" xfId="0" applyNumberFormat="1" applyFont="1" applyFill="1" applyBorder="1" applyAlignment="1" applyProtection="1">
      <alignment horizontal="right"/>
      <protection locked="0"/>
    </xf>
    <xf numFmtId="44" fontId="1" fillId="2" borderId="24" xfId="0" applyNumberFormat="1" applyFont="1" applyFill="1" applyBorder="1" applyAlignment="1" applyProtection="1">
      <alignment horizontal="right"/>
      <protection locked="0"/>
    </xf>
    <xf numFmtId="44" fontId="1" fillId="2" borderId="9" xfId="0" applyNumberFormat="1" applyFont="1" applyFill="1" applyBorder="1" applyAlignment="1" applyProtection="1">
      <alignment horizontal="center"/>
      <protection locked="0"/>
    </xf>
    <xf numFmtId="44" fontId="1" fillId="2" borderId="6" xfId="0" applyNumberFormat="1" applyFont="1" applyFill="1" applyBorder="1" applyAlignment="1" applyProtection="1">
      <alignment horizontal="center"/>
      <protection locked="0"/>
    </xf>
    <xf numFmtId="44" fontId="1" fillId="2" borderId="0" xfId="0" applyNumberFormat="1" applyFont="1" applyFill="1" applyBorder="1" applyAlignment="1" applyProtection="1">
      <alignment horizontal="center"/>
      <protection locked="0"/>
    </xf>
    <xf numFmtId="44" fontId="0" fillId="2" borderId="64" xfId="0" applyNumberFormat="1" applyFill="1" applyBorder="1" applyAlignment="1" applyProtection="1">
      <alignment horizontal="left"/>
      <protection locked="0"/>
    </xf>
    <xf numFmtId="44" fontId="1" fillId="2" borderId="65" xfId="0" applyNumberFormat="1" applyFont="1" applyFill="1" applyBorder="1" applyAlignment="1" applyProtection="1">
      <alignment horizontal="left"/>
      <protection locked="0"/>
    </xf>
    <xf numFmtId="44" fontId="1" fillId="2" borderId="76" xfId="0" applyNumberFormat="1" applyFont="1" applyFill="1" applyBorder="1" applyAlignment="1" applyProtection="1">
      <alignment horizontal="left"/>
      <protection locked="0"/>
    </xf>
    <xf numFmtId="44" fontId="1" fillId="2" borderId="57" xfId="0" applyNumberFormat="1" applyFont="1" applyFill="1" applyBorder="1" applyAlignment="1" applyProtection="1">
      <alignment horizontal="center"/>
      <protection locked="0"/>
    </xf>
    <xf numFmtId="44" fontId="1" fillId="2" borderId="58" xfId="0" applyNumberFormat="1" applyFont="1" applyFill="1" applyBorder="1" applyAlignment="1" applyProtection="1">
      <alignment horizontal="center"/>
      <protection locked="0"/>
    </xf>
    <xf numFmtId="44" fontId="1" fillId="2" borderId="73" xfId="0" applyNumberFormat="1" applyFont="1" applyFill="1" applyBorder="1" applyAlignment="1" applyProtection="1">
      <alignment horizontal="center"/>
      <protection locked="0"/>
    </xf>
    <xf numFmtId="44" fontId="1" fillId="2" borderId="64" xfId="0" applyNumberFormat="1" applyFont="1" applyFill="1" applyBorder="1" applyAlignment="1" applyProtection="1">
      <alignment horizontal="left"/>
      <protection locked="0"/>
    </xf>
    <xf numFmtId="44" fontId="2" fillId="2" borderId="64" xfId="0" applyNumberFormat="1" applyFont="1" applyFill="1" applyBorder="1" applyAlignment="1" applyProtection="1">
      <alignment horizontal="center"/>
      <protection locked="0"/>
    </xf>
    <xf numFmtId="44" fontId="2" fillId="2" borderId="65" xfId="0" applyNumberFormat="1" applyFont="1" applyFill="1" applyBorder="1" applyAlignment="1" applyProtection="1">
      <alignment horizontal="center"/>
      <protection locked="0"/>
    </xf>
    <xf numFmtId="44" fontId="2" fillId="2" borderId="76" xfId="0" applyNumberFormat="1" applyFont="1" applyFill="1" applyBorder="1" applyAlignment="1" applyProtection="1">
      <alignment horizontal="center"/>
      <protection locked="0"/>
    </xf>
    <xf numFmtId="44" fontId="2" fillId="2" borderId="62" xfId="0" applyNumberFormat="1" applyFont="1" applyFill="1" applyBorder="1" applyAlignment="1" applyProtection="1">
      <alignment horizontal="center"/>
      <protection locked="0"/>
    </xf>
    <xf numFmtId="44" fontId="2" fillId="2" borderId="63" xfId="0" applyNumberFormat="1" applyFont="1" applyFill="1" applyBorder="1" applyAlignment="1" applyProtection="1">
      <alignment horizontal="center"/>
      <protection locked="0"/>
    </xf>
    <xf numFmtId="44" fontId="2" fillId="2" borderId="75" xfId="0" applyNumberFormat="1" applyFont="1" applyFill="1" applyBorder="1" applyAlignment="1" applyProtection="1">
      <alignment horizontal="center"/>
      <protection locked="0"/>
    </xf>
    <xf numFmtId="44" fontId="2" fillId="2" borderId="66" xfId="0" applyNumberFormat="1" applyFont="1" applyFill="1" applyBorder="1" applyAlignment="1" applyProtection="1">
      <alignment horizontal="center"/>
      <protection locked="0"/>
    </xf>
    <xf numFmtId="44" fontId="2" fillId="2" borderId="41" xfId="0" applyNumberFormat="1" applyFont="1" applyFill="1" applyBorder="1" applyAlignment="1" applyProtection="1">
      <alignment horizontal="center"/>
      <protection locked="0"/>
    </xf>
    <xf numFmtId="44" fontId="2" fillId="2" borderId="42" xfId="0" applyNumberFormat="1" applyFont="1" applyFill="1" applyBorder="1" applyAlignment="1" applyProtection="1">
      <alignment horizontal="center"/>
      <protection locked="0"/>
    </xf>
    <xf numFmtId="44" fontId="1" fillId="2" borderId="44" xfId="0" applyNumberFormat="1" applyFont="1" applyFill="1" applyBorder="1" applyAlignment="1" applyProtection="1">
      <alignment horizontal="left"/>
      <protection locked="0"/>
    </xf>
    <xf numFmtId="44" fontId="1" fillId="2" borderId="14" xfId="0" applyNumberFormat="1" applyFont="1" applyFill="1" applyBorder="1" applyAlignment="1" applyProtection="1">
      <alignment horizontal="right"/>
      <protection locked="0"/>
    </xf>
    <xf numFmtId="44" fontId="1" fillId="2" borderId="15" xfId="0" applyNumberFormat="1" applyFont="1" applyFill="1" applyBorder="1" applyAlignment="1" applyProtection="1">
      <alignment horizontal="right"/>
      <protection locked="0"/>
    </xf>
    <xf numFmtId="44" fontId="1" fillId="2" borderId="27" xfId="0" applyNumberFormat="1" applyFont="1" applyFill="1" applyBorder="1" applyAlignment="1" applyProtection="1">
      <alignment horizontal="right"/>
      <protection locked="0"/>
    </xf>
    <xf numFmtId="44" fontId="1" fillId="2" borderId="21" xfId="0" applyNumberFormat="1" applyFont="1" applyFill="1" applyBorder="1" applyAlignment="1" applyProtection="1">
      <alignment horizontal="right"/>
      <protection locked="0"/>
    </xf>
    <xf numFmtId="44" fontId="1" fillId="2" borderId="1" xfId="0" applyNumberFormat="1" applyFont="1" applyFill="1" applyBorder="1" applyAlignment="1" applyProtection="1">
      <alignment horizontal="right"/>
      <protection locked="0"/>
    </xf>
    <xf numFmtId="44" fontId="1" fillId="2" borderId="22" xfId="0" applyNumberFormat="1" applyFont="1" applyFill="1" applyBorder="1" applyAlignment="1" applyProtection="1">
      <alignment horizontal="right"/>
      <protection locked="0"/>
    </xf>
    <xf numFmtId="44" fontId="1" fillId="2" borderId="8" xfId="0" applyNumberFormat="1" applyFont="1" applyFill="1" applyBorder="1" applyAlignment="1" applyProtection="1">
      <alignment horizontal="right"/>
      <protection locked="0"/>
    </xf>
    <xf numFmtId="44" fontId="1" fillId="2" borderId="2" xfId="0" applyNumberFormat="1" applyFont="1" applyFill="1" applyBorder="1" applyAlignment="1" applyProtection="1">
      <alignment horizontal="right"/>
      <protection locked="0"/>
    </xf>
    <xf numFmtId="44" fontId="1" fillId="2" borderId="3" xfId="0" applyNumberFormat="1" applyFont="1" applyFill="1" applyBorder="1" applyAlignment="1" applyProtection="1">
      <alignment horizontal="right"/>
      <protection locked="0"/>
    </xf>
    <xf numFmtId="44" fontId="1" fillId="2" borderId="23" xfId="0" applyNumberFormat="1" applyFont="1" applyFill="1" applyBorder="1" applyAlignment="1" applyProtection="1">
      <alignment horizontal="right"/>
      <protection locked="0"/>
    </xf>
    <xf numFmtId="44" fontId="1" fillId="2" borderId="16" xfId="0" applyNumberFormat="1" applyFont="1" applyFill="1" applyBorder="1" applyAlignment="1" applyProtection="1">
      <alignment horizontal="right"/>
      <protection locked="0"/>
    </xf>
    <xf numFmtId="44" fontId="1" fillId="2" borderId="17" xfId="0" applyNumberFormat="1" applyFont="1" applyFill="1" applyBorder="1" applyAlignment="1" applyProtection="1">
      <alignment horizontal="right"/>
      <protection locked="0"/>
    </xf>
    <xf numFmtId="44" fontId="1" fillId="2" borderId="24" xfId="0" applyNumberFormat="1" applyFont="1" applyFill="1" applyBorder="1" applyAlignment="1" applyProtection="1">
      <alignment horizontal="center"/>
      <protection locked="0"/>
    </xf>
    <xf numFmtId="44" fontId="1" fillId="2" borderId="4" xfId="0" applyNumberFormat="1" applyFont="1" applyFill="1" applyBorder="1" applyAlignment="1" applyProtection="1">
      <alignment horizontal="right"/>
      <protection locked="0"/>
    </xf>
    <xf numFmtId="44" fontId="1" fillId="2" borderId="5" xfId="0" applyNumberFormat="1" applyFont="1" applyFill="1" applyBorder="1" applyAlignment="1" applyProtection="1">
      <alignment horizontal="right"/>
      <protection locked="0"/>
    </xf>
    <xf numFmtId="44" fontId="1" fillId="2" borderId="7" xfId="0" applyNumberFormat="1" applyFont="1" applyFill="1" applyBorder="1" applyAlignment="1" applyProtection="1">
      <alignment horizontal="right"/>
      <protection locked="0"/>
    </xf>
    <xf numFmtId="44" fontId="2" fillId="2" borderId="4" xfId="0" applyNumberFormat="1" applyFont="1" applyFill="1" applyBorder="1" applyAlignment="1" applyProtection="1">
      <alignment horizontal="right"/>
      <protection locked="0"/>
    </xf>
    <xf numFmtId="44" fontId="2" fillId="2" borderId="5" xfId="0" applyNumberFormat="1" applyFont="1" applyFill="1" applyBorder="1" applyAlignment="1" applyProtection="1">
      <alignment horizontal="right"/>
      <protection locked="0"/>
    </xf>
    <xf numFmtId="44" fontId="2" fillId="2" borderId="7" xfId="0" applyNumberFormat="1" applyFont="1" applyFill="1" applyBorder="1" applyAlignment="1" applyProtection="1">
      <alignment horizontal="right"/>
      <protection locked="0"/>
    </xf>
    <xf numFmtId="44" fontId="2" fillId="2" borderId="14" xfId="0" applyNumberFormat="1" applyFont="1" applyFill="1" applyBorder="1" applyAlignment="1" applyProtection="1">
      <alignment horizontal="right"/>
      <protection locked="0"/>
    </xf>
    <xf numFmtId="44" fontId="2" fillId="2" borderId="15" xfId="0" applyNumberFormat="1" applyFont="1" applyFill="1" applyBorder="1" applyAlignment="1" applyProtection="1">
      <alignment horizontal="right"/>
      <protection locked="0"/>
    </xf>
    <xf numFmtId="44" fontId="2" fillId="2" borderId="27" xfId="0" applyNumberFormat="1" applyFont="1" applyFill="1" applyBorder="1" applyAlignment="1" applyProtection="1">
      <alignment horizontal="right"/>
      <protection locked="0"/>
    </xf>
    <xf numFmtId="44" fontId="2" fillId="2" borderId="13" xfId="0" applyNumberFormat="1" applyFont="1" applyFill="1" applyBorder="1" applyAlignment="1" applyProtection="1">
      <alignment horizontal="right"/>
      <protection locked="0"/>
    </xf>
    <xf numFmtId="44" fontId="2" fillId="2" borderId="0" xfId="0" applyNumberFormat="1" applyFont="1" applyFill="1" applyBorder="1" applyAlignment="1" applyProtection="1">
      <alignment horizontal="right"/>
      <protection locked="0"/>
    </xf>
    <xf numFmtId="44" fontId="2" fillId="2" borderId="25" xfId="0" applyNumberFormat="1" applyFont="1" applyFill="1" applyBorder="1" applyAlignment="1" applyProtection="1">
      <alignment horizontal="right"/>
      <protection locked="0"/>
    </xf>
    <xf numFmtId="44" fontId="1" fillId="2" borderId="8" xfId="0" applyNumberFormat="1" applyFont="1" applyFill="1" applyBorder="1" applyAlignment="1" applyProtection="1">
      <alignment horizontal="left"/>
      <protection locked="0"/>
    </xf>
    <xf numFmtId="44" fontId="1" fillId="2" borderId="2" xfId="0" applyNumberFormat="1" applyFont="1" applyFill="1" applyBorder="1" applyAlignment="1" applyProtection="1">
      <alignment horizontal="left"/>
      <protection locked="0"/>
    </xf>
    <xf numFmtId="44" fontId="1" fillId="2" borderId="3" xfId="0" applyNumberFormat="1" applyFont="1" applyFill="1" applyBorder="1" applyAlignment="1" applyProtection="1">
      <alignment horizontal="left"/>
      <protection locked="0"/>
    </xf>
    <xf numFmtId="44" fontId="1" fillId="2" borderId="44" xfId="0" applyNumberFormat="1" applyFont="1" applyFill="1" applyBorder="1" applyAlignment="1" applyProtection="1">
      <alignment horizontal="center"/>
      <protection locked="0"/>
    </xf>
    <xf numFmtId="44" fontId="1" fillId="2" borderId="19" xfId="0" applyNumberFormat="1" applyFont="1" applyFill="1" applyBorder="1" applyAlignment="1" applyProtection="1">
      <alignment horizontal="center"/>
      <protection locked="0"/>
    </xf>
    <xf numFmtId="44" fontId="1" fillId="2" borderId="20" xfId="0" applyNumberFormat="1" applyFont="1" applyFill="1" applyBorder="1" applyAlignment="1" applyProtection="1">
      <alignment horizontal="center"/>
      <protection locked="0"/>
    </xf>
    <xf numFmtId="44" fontId="1" fillId="2" borderId="43" xfId="0" applyNumberFormat="1" applyFont="1" applyFill="1" applyBorder="1" applyAlignment="1" applyProtection="1">
      <alignment horizontal="center"/>
      <protection locked="0"/>
    </xf>
    <xf numFmtId="44" fontId="1" fillId="2" borderId="18" xfId="0" applyNumberFormat="1" applyFont="1" applyFill="1" applyBorder="1" applyAlignment="1" applyProtection="1">
      <alignment horizontal="center"/>
      <protection locked="0"/>
    </xf>
    <xf numFmtId="44" fontId="1" fillId="2" borderId="62" xfId="0" applyNumberFormat="1" applyFont="1" applyFill="1" applyBorder="1" applyAlignment="1" applyProtection="1">
      <alignment horizontal="left"/>
      <protection locked="0"/>
    </xf>
    <xf numFmtId="44" fontId="1" fillId="2" borderId="63" xfId="0" applyNumberFormat="1" applyFont="1" applyFill="1" applyBorder="1" applyAlignment="1" applyProtection="1">
      <alignment horizontal="left"/>
      <protection locked="0"/>
    </xf>
    <xf numFmtId="44" fontId="1" fillId="2" borderId="48" xfId="0" applyNumberFormat="1" applyFont="1" applyFill="1" applyBorder="1" applyAlignment="1" applyProtection="1">
      <alignment horizontal="left"/>
      <protection locked="0"/>
    </xf>
    <xf numFmtId="44" fontId="1" fillId="2" borderId="62" xfId="0" applyNumberFormat="1" applyFont="1" applyFill="1" applyBorder="1" applyAlignment="1" applyProtection="1">
      <alignment horizontal="center"/>
      <protection locked="0"/>
    </xf>
    <xf numFmtId="44" fontId="1" fillId="2" borderId="63" xfId="0" applyNumberFormat="1" applyFont="1" applyFill="1" applyBorder="1" applyAlignment="1" applyProtection="1">
      <alignment horizontal="center"/>
      <protection locked="0"/>
    </xf>
    <xf numFmtId="44" fontId="1" fillId="2" borderId="75" xfId="0" applyNumberFormat="1" applyFont="1" applyFill="1" applyBorder="1" applyAlignment="1" applyProtection="1">
      <alignment horizontal="center"/>
      <protection locked="0"/>
    </xf>
    <xf numFmtId="44" fontId="1" fillId="2" borderId="10" xfId="0" applyNumberFormat="1" applyFont="1" applyFill="1" applyBorder="1" applyAlignment="1" applyProtection="1">
      <alignment horizontal="center"/>
      <protection locked="0"/>
    </xf>
    <xf numFmtId="44" fontId="1" fillId="2" borderId="11" xfId="0" applyNumberFormat="1" applyFont="1" applyFill="1" applyBorder="1" applyAlignment="1" applyProtection="1">
      <alignment horizontal="center"/>
      <protection locked="0"/>
    </xf>
    <xf numFmtId="44" fontId="1" fillId="2" borderId="28" xfId="0" applyNumberFormat="1" applyFont="1" applyFill="1" applyBorder="1" applyAlignment="1" applyProtection="1">
      <alignment horizontal="center"/>
      <protection locked="0"/>
    </xf>
    <xf numFmtId="44" fontId="1" fillId="2" borderId="49" xfId="0" applyNumberFormat="1" applyFont="1" applyFill="1" applyBorder="1" applyAlignment="1" applyProtection="1">
      <alignment horizontal="center"/>
      <protection locked="0"/>
    </xf>
    <xf numFmtId="44" fontId="1" fillId="2" borderId="12" xfId="0" applyNumberFormat="1" applyFont="1" applyFill="1" applyBorder="1" applyAlignment="1" applyProtection="1">
      <alignment horizontal="center"/>
      <protection locked="0"/>
    </xf>
    <xf numFmtId="44" fontId="1" fillId="2" borderId="10" xfId="0" applyNumberFormat="1" applyFont="1" applyFill="1" applyBorder="1" applyAlignment="1" applyProtection="1">
      <alignment horizontal="center" vertical="center"/>
      <protection locked="0"/>
    </xf>
    <xf numFmtId="44" fontId="1" fillId="2" borderId="11" xfId="0" applyNumberFormat="1" applyFont="1" applyFill="1" applyBorder="1" applyAlignment="1" applyProtection="1">
      <alignment horizontal="center" vertical="center"/>
      <protection locked="0"/>
    </xf>
    <xf numFmtId="44" fontId="1" fillId="2" borderId="12" xfId="0" applyNumberFormat="1" applyFont="1" applyFill="1" applyBorder="1" applyAlignment="1" applyProtection="1">
      <alignment horizontal="center" vertical="center"/>
      <protection locked="0"/>
    </xf>
    <xf numFmtId="44" fontId="1" fillId="2" borderId="13" xfId="0" applyNumberFormat="1" applyFont="1" applyFill="1" applyBorder="1" applyAlignment="1" applyProtection="1">
      <alignment horizontal="center" vertical="center"/>
      <protection locked="0"/>
    </xf>
    <xf numFmtId="44" fontId="1" fillId="2" borderId="0" xfId="0" applyNumberFormat="1" applyFont="1" applyFill="1" applyBorder="1" applyAlignment="1" applyProtection="1">
      <alignment horizontal="center" vertical="center"/>
      <protection locked="0"/>
    </xf>
    <xf numFmtId="44" fontId="1" fillId="2" borderId="25" xfId="0" applyNumberFormat="1" applyFont="1" applyFill="1" applyBorder="1" applyAlignment="1" applyProtection="1">
      <alignment horizontal="center" vertical="center"/>
      <protection locked="0"/>
    </xf>
    <xf numFmtId="44" fontId="1" fillId="2" borderId="23" xfId="0" applyNumberFormat="1" applyFont="1" applyFill="1" applyBorder="1" applyAlignment="1" applyProtection="1">
      <alignment horizontal="center" vertical="center"/>
      <protection locked="0"/>
    </xf>
    <xf numFmtId="44" fontId="1" fillId="2" borderId="16" xfId="0" applyNumberFormat="1" applyFont="1" applyFill="1" applyBorder="1" applyAlignment="1" applyProtection="1">
      <alignment horizontal="center" vertical="center"/>
      <protection locked="0"/>
    </xf>
    <xf numFmtId="44" fontId="1" fillId="2" borderId="17" xfId="0" applyNumberFormat="1" applyFont="1" applyFill="1" applyBorder="1" applyAlignment="1" applyProtection="1">
      <alignment horizontal="center" vertical="center"/>
      <protection locked="0"/>
    </xf>
    <xf numFmtId="44" fontId="1" fillId="2" borderId="66" xfId="0" applyNumberFormat="1" applyFont="1" applyFill="1" applyBorder="1" applyAlignment="1" applyProtection="1">
      <alignment horizontal="center"/>
      <protection locked="0"/>
    </xf>
    <xf numFmtId="44" fontId="1" fillId="2" borderId="41" xfId="0" applyNumberFormat="1" applyFont="1" applyFill="1" applyBorder="1" applyAlignment="1" applyProtection="1">
      <alignment horizontal="center"/>
      <protection locked="0"/>
    </xf>
    <xf numFmtId="44" fontId="1" fillId="2" borderId="42" xfId="0" applyNumberFormat="1" applyFont="1" applyFill="1" applyBorder="1" applyAlignment="1" applyProtection="1">
      <alignment horizontal="center"/>
      <protection locked="0"/>
    </xf>
    <xf numFmtId="44" fontId="0" fillId="2" borderId="33" xfId="0" applyNumberFormat="1" applyFont="1" applyFill="1" applyBorder="1" applyAlignment="1" applyProtection="1">
      <alignment horizontal="center"/>
      <protection locked="0"/>
    </xf>
    <xf numFmtId="44" fontId="0" fillId="2" borderId="34" xfId="0" applyNumberFormat="1" applyFill="1" applyBorder="1" applyAlignment="1" applyProtection="1">
      <alignment horizontal="left"/>
      <protection locked="0"/>
    </xf>
    <xf numFmtId="44" fontId="1" fillId="2" borderId="34" xfId="0" applyNumberFormat="1" applyFont="1" applyFill="1" applyBorder="1" applyAlignment="1" applyProtection="1">
      <alignment horizontal="left"/>
      <protection locked="0"/>
    </xf>
    <xf numFmtId="44" fontId="18" fillId="2" borderId="34" xfId="0" applyNumberFormat="1" applyFont="1" applyFill="1" applyBorder="1" applyAlignment="1" applyProtection="1">
      <alignment horizontal="left"/>
      <protection locked="0"/>
    </xf>
    <xf numFmtId="44" fontId="1" fillId="2" borderId="60" xfId="0" applyNumberFormat="1" applyFont="1" applyFill="1" applyBorder="1" applyAlignment="1" applyProtection="1">
      <alignment horizontal="center"/>
      <protection locked="0"/>
    </xf>
    <xf numFmtId="44" fontId="1" fillId="2" borderId="38" xfId="0" applyNumberFormat="1" applyFont="1" applyFill="1" applyBorder="1" applyAlignment="1" applyProtection="1">
      <alignment horizontal="center"/>
      <protection locked="0"/>
    </xf>
    <xf numFmtId="44" fontId="1" fillId="2" borderId="74" xfId="0" applyNumberFormat="1" applyFont="1" applyFill="1" applyBorder="1" applyAlignment="1" applyProtection="1">
      <alignment horizontal="center"/>
      <protection locked="0"/>
    </xf>
    <xf numFmtId="44" fontId="1" fillId="2" borderId="8" xfId="0" applyNumberFormat="1" applyFont="1" applyFill="1" applyBorder="1" applyAlignment="1" applyProtection="1">
      <alignment horizontal="center"/>
      <protection locked="0"/>
    </xf>
    <xf numFmtId="44" fontId="1" fillId="2" borderId="2" xfId="0" applyNumberFormat="1" applyFont="1" applyFill="1" applyBorder="1" applyAlignment="1" applyProtection="1">
      <alignment horizontal="center"/>
      <protection locked="0"/>
    </xf>
    <xf numFmtId="44" fontId="1" fillId="2" borderId="3" xfId="0" applyNumberFormat="1" applyFont="1" applyFill="1" applyBorder="1" applyAlignment="1" applyProtection="1">
      <alignment horizontal="center"/>
      <protection locked="0"/>
    </xf>
    <xf numFmtId="44" fontId="1" fillId="2" borderId="67" xfId="0" applyNumberFormat="1" applyFont="1" applyFill="1" applyBorder="1" applyAlignment="1" applyProtection="1">
      <alignment horizontal="center"/>
      <protection locked="0"/>
    </xf>
    <xf numFmtId="44" fontId="1" fillId="2" borderId="68" xfId="0" applyNumberFormat="1" applyFont="1" applyFill="1" applyBorder="1" applyAlignment="1" applyProtection="1">
      <alignment horizontal="center"/>
      <protection locked="0"/>
    </xf>
    <xf numFmtId="44" fontId="1" fillId="2" borderId="69" xfId="0" applyNumberFormat="1" applyFont="1" applyFill="1" applyBorder="1" applyAlignment="1" applyProtection="1">
      <alignment horizontal="center"/>
      <protection locked="0"/>
    </xf>
    <xf numFmtId="44" fontId="1" fillId="2" borderId="59" xfId="0" applyNumberFormat="1" applyFont="1" applyFill="1" applyBorder="1" applyAlignment="1" applyProtection="1">
      <alignment horizontal="center"/>
      <protection locked="0"/>
    </xf>
    <xf numFmtId="44" fontId="1" fillId="2" borderId="35" xfId="0" applyNumberFormat="1" applyFont="1" applyFill="1" applyBorder="1" applyAlignment="1" applyProtection="1">
      <alignment horizontal="center"/>
      <protection locked="0"/>
    </xf>
    <xf numFmtId="44" fontId="1" fillId="2" borderId="72" xfId="0" applyNumberFormat="1" applyFont="1" applyFill="1" applyBorder="1" applyAlignment="1" applyProtection="1">
      <alignment horizontal="center"/>
      <protection locked="0"/>
    </xf>
    <xf numFmtId="44" fontId="1" fillId="2" borderId="33" xfId="0" applyNumberFormat="1" applyFont="1" applyFill="1" applyBorder="1" applyAlignment="1" applyProtection="1">
      <alignment horizontal="center"/>
      <protection locked="0"/>
    </xf>
    <xf numFmtId="10" fontId="0" fillId="2" borderId="53" xfId="0" applyNumberFormat="1" applyFont="1" applyFill="1" applyBorder="1" applyAlignment="1" applyProtection="1">
      <alignment horizontal="right"/>
      <protection locked="0"/>
    </xf>
    <xf numFmtId="44" fontId="18" fillId="2" borderId="33" xfId="0" applyNumberFormat="1" applyFont="1" applyFill="1" applyBorder="1" applyAlignment="1" applyProtection="1">
      <alignment horizontal="center"/>
      <protection locked="0"/>
    </xf>
    <xf numFmtId="44" fontId="0" fillId="2" borderId="33" xfId="0" applyNumberFormat="1" applyFill="1" applyBorder="1" applyAlignment="1" applyProtection="1">
      <alignment horizontal="left"/>
      <protection locked="0"/>
    </xf>
    <xf numFmtId="44" fontId="1" fillId="2" borderId="33" xfId="0" applyNumberFormat="1" applyFont="1" applyFill="1" applyBorder="1" applyAlignment="1" applyProtection="1">
      <alignment horizontal="left"/>
      <protection locked="0"/>
    </xf>
    <xf numFmtId="44" fontId="0" fillId="2" borderId="53" xfId="0" applyNumberFormat="1" applyFill="1" applyBorder="1" applyAlignment="1" applyProtection="1">
      <alignment horizontal="left"/>
      <protection locked="0"/>
    </xf>
    <xf numFmtId="44" fontId="1" fillId="2" borderId="53" xfId="0" applyNumberFormat="1" applyFont="1" applyFill="1" applyBorder="1" applyAlignment="1" applyProtection="1">
      <alignment horizontal="left"/>
      <protection locked="0"/>
    </xf>
    <xf numFmtId="44" fontId="1" fillId="2" borderId="21" xfId="0" applyNumberFormat="1" applyFont="1" applyFill="1" applyBorder="1" applyAlignment="1" applyProtection="1">
      <alignment horizontal="center"/>
      <protection locked="0"/>
    </xf>
    <xf numFmtId="44" fontId="1" fillId="2" borderId="1" xfId="0" applyNumberFormat="1" applyFont="1" applyFill="1" applyBorder="1" applyAlignment="1" applyProtection="1">
      <alignment horizontal="center"/>
      <protection locked="0"/>
    </xf>
    <xf numFmtId="44" fontId="1" fillId="2" borderId="39" xfId="0" applyNumberFormat="1" applyFont="1" applyFill="1" applyBorder="1" applyAlignment="1" applyProtection="1">
      <alignment horizontal="center"/>
      <protection locked="0"/>
    </xf>
    <xf numFmtId="44" fontId="1" fillId="2" borderId="40" xfId="0" applyNumberFormat="1" applyFont="1" applyFill="1" applyBorder="1" applyAlignment="1" applyProtection="1">
      <alignment horizontal="center"/>
      <protection locked="0"/>
    </xf>
    <xf numFmtId="44" fontId="1" fillId="2" borderId="22" xfId="0" applyNumberFormat="1" applyFont="1" applyFill="1" applyBorder="1" applyAlignment="1" applyProtection="1">
      <alignment horizontal="center"/>
      <protection locked="0"/>
    </xf>
    <xf numFmtId="44" fontId="1" fillId="2" borderId="34" xfId="0" applyNumberFormat="1" applyFont="1" applyFill="1" applyBorder="1" applyAlignment="1" applyProtection="1">
      <alignment horizontal="center"/>
      <protection locked="0"/>
    </xf>
    <xf numFmtId="44" fontId="1" fillId="2" borderId="53" xfId="0" applyNumberFormat="1" applyFont="1" applyFill="1" applyBorder="1" applyAlignment="1" applyProtection="1">
      <alignment horizontal="center"/>
      <protection locked="0"/>
    </xf>
    <xf numFmtId="44" fontId="1" fillId="2" borderId="50" xfId="0" applyNumberFormat="1" applyFont="1" applyFill="1" applyBorder="1" applyAlignment="1" applyProtection="1">
      <alignment horizontal="center"/>
      <protection locked="0"/>
    </xf>
    <xf numFmtId="44" fontId="1" fillId="2" borderId="32" xfId="0" applyNumberFormat="1" applyFont="1" applyFill="1" applyBorder="1" applyAlignment="1" applyProtection="1">
      <alignment horizontal="center"/>
      <protection locked="0"/>
    </xf>
    <xf numFmtId="10" fontId="0" fillId="2" borderId="34" xfId="0" applyNumberFormat="1" applyFont="1" applyFill="1" applyBorder="1" applyAlignment="1" applyProtection="1">
      <alignment horizontal="right"/>
      <protection locked="0"/>
    </xf>
    <xf numFmtId="10" fontId="0" fillId="2" borderId="33" xfId="0" applyNumberFormat="1" applyFont="1" applyFill="1" applyBorder="1" applyAlignment="1" applyProtection="1">
      <alignment horizontal="right"/>
      <protection locked="0"/>
    </xf>
    <xf numFmtId="44" fontId="18" fillId="2" borderId="53" xfId="0" applyNumberFormat="1" applyFont="1" applyFill="1" applyBorder="1" applyAlignment="1" applyProtection="1">
      <alignment horizontal="center"/>
      <protection locked="0"/>
    </xf>
    <xf numFmtId="44" fontId="18" fillId="2" borderId="34" xfId="0" applyNumberFormat="1" applyFont="1" applyFill="1" applyBorder="1" applyAlignment="1" applyProtection="1">
      <alignment horizontal="center"/>
      <protection locked="0"/>
    </xf>
    <xf numFmtId="44" fontId="0" fillId="2" borderId="34" xfId="0" applyNumberFormat="1" applyFont="1" applyFill="1" applyBorder="1" applyAlignment="1" applyProtection="1">
      <alignment horizontal="center"/>
      <protection locked="0"/>
    </xf>
    <xf numFmtId="10" fontId="1" fillId="2" borderId="32" xfId="0" applyNumberFormat="1" applyFont="1" applyFill="1" applyBorder="1" applyAlignment="1" applyProtection="1">
      <alignment horizontal="right"/>
      <protection locked="0"/>
    </xf>
    <xf numFmtId="44" fontId="1" fillId="2" borderId="51" xfId="0" applyNumberFormat="1" applyFont="1" applyFill="1" applyBorder="1" applyAlignment="1" applyProtection="1">
      <alignment horizontal="center"/>
      <protection locked="0"/>
    </xf>
    <xf numFmtId="10" fontId="1" fillId="2" borderId="51" xfId="0" applyNumberFormat="1" applyFont="1" applyFill="1" applyBorder="1" applyAlignment="1" applyProtection="1">
      <alignment horizontal="right"/>
      <protection locked="0"/>
    </xf>
    <xf numFmtId="10" fontId="1" fillId="2" borderId="53" xfId="0" applyNumberFormat="1" applyFont="1" applyFill="1" applyBorder="1" applyAlignment="1" applyProtection="1">
      <alignment horizontal="right"/>
      <protection locked="0"/>
    </xf>
    <xf numFmtId="10" fontId="1" fillId="2" borderId="50" xfId="0" applyNumberFormat="1" applyFont="1" applyFill="1" applyBorder="1" applyAlignment="1" applyProtection="1">
      <alignment horizontal="right"/>
      <protection locked="0"/>
    </xf>
    <xf numFmtId="44" fontId="18" fillId="2" borderId="8" xfId="0" applyNumberFormat="1" applyFont="1" applyFill="1" applyBorder="1" applyAlignment="1" applyProtection="1">
      <alignment horizontal="center"/>
      <protection locked="0"/>
    </xf>
    <xf numFmtId="44" fontId="18" fillId="2" borderId="2" xfId="0" applyNumberFormat="1" applyFont="1" applyFill="1" applyBorder="1" applyAlignment="1" applyProtection="1">
      <alignment horizontal="center"/>
      <protection locked="0"/>
    </xf>
    <xf numFmtId="44" fontId="18" fillId="2" borderId="3" xfId="0" applyNumberFormat="1" applyFont="1" applyFill="1" applyBorder="1" applyAlignment="1" applyProtection="1">
      <alignment horizontal="center"/>
      <protection locked="0"/>
    </xf>
    <xf numFmtId="44" fontId="18" fillId="2" borderId="18" xfId="0" applyNumberFormat="1" applyFont="1" applyFill="1" applyBorder="1" applyAlignment="1" applyProtection="1">
      <alignment horizontal="center"/>
      <protection locked="0"/>
    </xf>
    <xf numFmtId="44" fontId="18" fillId="2" borderId="19" xfId="0" applyNumberFormat="1" applyFont="1" applyFill="1" applyBorder="1" applyAlignment="1" applyProtection="1">
      <alignment horizontal="center"/>
      <protection locked="0"/>
    </xf>
    <xf numFmtId="44" fontId="18" fillId="2" borderId="20" xfId="0" applyNumberFormat="1" applyFont="1" applyFill="1" applyBorder="1" applyAlignment="1" applyProtection="1">
      <alignment horizontal="center"/>
      <protection locked="0"/>
    </xf>
    <xf numFmtId="44" fontId="0" fillId="2" borderId="18" xfId="0" applyNumberFormat="1" applyFont="1" applyFill="1" applyBorder="1" applyAlignment="1" applyProtection="1">
      <alignment horizontal="center"/>
      <protection locked="0"/>
    </xf>
    <xf numFmtId="44" fontId="0" fillId="2" borderId="19" xfId="0" applyNumberFormat="1" applyFont="1" applyFill="1" applyBorder="1" applyAlignment="1" applyProtection="1">
      <alignment horizontal="center"/>
      <protection locked="0"/>
    </xf>
    <xf numFmtId="44" fontId="0" fillId="2" borderId="20" xfId="0" applyNumberFormat="1" applyFont="1" applyFill="1" applyBorder="1" applyAlignment="1" applyProtection="1">
      <alignment horizontal="center"/>
      <protection locked="0"/>
    </xf>
    <xf numFmtId="165" fontId="18" fillId="2" borderId="6" xfId="0" applyNumberFormat="1" applyFont="1" applyFill="1" applyBorder="1" applyAlignment="1" applyProtection="1">
      <alignment horizontal="right"/>
      <protection locked="0"/>
    </xf>
    <xf numFmtId="44" fontId="1" fillId="2" borderId="6" xfId="0" applyNumberFormat="1" applyFont="1" applyFill="1" applyBorder="1" applyAlignment="1" applyProtection="1">
      <alignment horizontal="left"/>
      <protection locked="0"/>
    </xf>
    <xf numFmtId="43" fontId="18" fillId="2" borderId="6" xfId="0" applyNumberFormat="1" applyFont="1" applyFill="1" applyBorder="1" applyAlignment="1" applyProtection="1">
      <alignment horizontal="center"/>
      <protection locked="0"/>
    </xf>
    <xf numFmtId="44" fontId="1" fillId="2" borderId="14" xfId="0" applyNumberFormat="1" applyFont="1" applyFill="1" applyBorder="1" applyAlignment="1" applyProtection="1">
      <alignment horizontal="center"/>
      <protection locked="0"/>
    </xf>
    <xf numFmtId="44" fontId="1" fillId="2" borderId="15" xfId="0" applyNumberFormat="1" applyFont="1" applyFill="1" applyBorder="1" applyAlignment="1" applyProtection="1">
      <alignment horizontal="center"/>
      <protection locked="0"/>
    </xf>
    <xf numFmtId="44" fontId="1" fillId="2" borderId="27" xfId="0" applyNumberFormat="1" applyFont="1" applyFill="1" applyBorder="1" applyAlignment="1" applyProtection="1">
      <alignment horizontal="center"/>
      <protection locked="0"/>
    </xf>
    <xf numFmtId="44" fontId="0" fillId="2" borderId="8" xfId="0" applyNumberFormat="1" applyFont="1" applyFill="1" applyBorder="1" applyAlignment="1" applyProtection="1">
      <alignment horizontal="center"/>
      <protection locked="0"/>
    </xf>
    <xf numFmtId="44" fontId="0" fillId="2" borderId="2" xfId="0" applyNumberFormat="1" applyFont="1" applyFill="1" applyBorder="1" applyAlignment="1" applyProtection="1">
      <alignment horizontal="center"/>
      <protection locked="0"/>
    </xf>
    <xf numFmtId="44" fontId="0" fillId="2" borderId="3" xfId="0" applyNumberFormat="1" applyFont="1" applyFill="1" applyBorder="1" applyAlignment="1" applyProtection="1">
      <alignment horizontal="center"/>
      <protection locked="0"/>
    </xf>
    <xf numFmtId="44" fontId="1" fillId="2" borderId="9" xfId="0" applyNumberFormat="1" applyFont="1" applyFill="1" applyBorder="1" applyAlignment="1" applyProtection="1">
      <alignment horizontal="left"/>
      <protection locked="0"/>
    </xf>
    <xf numFmtId="44" fontId="1" fillId="2" borderId="24" xfId="0" applyNumberFormat="1" applyFont="1" applyFill="1" applyBorder="1" applyAlignment="1" applyProtection="1">
      <alignment horizontal="left"/>
      <protection locked="0"/>
    </xf>
    <xf numFmtId="44" fontId="1" fillId="2" borderId="52" xfId="0" applyNumberFormat="1" applyFont="1" applyFill="1" applyBorder="1" applyAlignment="1" applyProtection="1">
      <alignment horizontal="center"/>
      <protection locked="0"/>
    </xf>
    <xf numFmtId="44" fontId="1" fillId="2" borderId="71" xfId="0" applyNumberFormat="1" applyFont="1" applyFill="1" applyBorder="1" applyAlignment="1" applyProtection="1">
      <alignment horizontal="center"/>
      <protection locked="0"/>
    </xf>
    <xf numFmtId="44" fontId="1" fillId="2" borderId="70" xfId="0" applyNumberFormat="1" applyFont="1" applyFill="1" applyBorder="1" applyAlignment="1" applyProtection="1">
      <alignment horizontal="center"/>
      <protection locked="0"/>
    </xf>
    <xf numFmtId="44" fontId="18" fillId="2" borderId="71" xfId="0" applyNumberFormat="1" applyFont="1" applyFill="1" applyBorder="1" applyAlignment="1" applyProtection="1">
      <alignment horizontal="center"/>
      <protection locked="0"/>
    </xf>
    <xf numFmtId="44" fontId="2" fillId="2" borderId="33" xfId="0" applyNumberFormat="1" applyFont="1" applyFill="1" applyBorder="1" applyAlignment="1" applyProtection="1">
      <alignment horizontal="center"/>
      <protection locked="0"/>
    </xf>
    <xf numFmtId="44" fontId="2" fillId="2" borderId="71" xfId="0" applyNumberFormat="1" applyFont="1" applyFill="1" applyBorder="1" applyAlignment="1" applyProtection="1">
      <alignment horizontal="center"/>
      <protection locked="0"/>
    </xf>
    <xf numFmtId="10" fontId="1" fillId="2" borderId="34" xfId="0" applyNumberFormat="1" applyFont="1" applyFill="1" applyBorder="1" applyAlignment="1" applyProtection="1">
      <alignment horizontal="right"/>
      <protection locked="0"/>
    </xf>
    <xf numFmtId="168" fontId="1" fillId="2" borderId="5" xfId="0" applyNumberFormat="1" applyFont="1" applyFill="1" applyBorder="1" applyAlignment="1" applyProtection="1">
      <alignment horizontal="center" readingOrder="2"/>
      <protection locked="0"/>
    </xf>
    <xf numFmtId="44" fontId="2" fillId="2" borderId="53" xfId="0" applyNumberFormat="1" applyFont="1" applyFill="1" applyBorder="1" applyAlignment="1" applyProtection="1">
      <alignment horizontal="center"/>
      <protection locked="0"/>
    </xf>
    <xf numFmtId="44" fontId="5" fillId="2" borderId="50" xfId="0" applyNumberFormat="1" applyFont="1" applyFill="1" applyBorder="1" applyAlignment="1" applyProtection="1">
      <alignment horizontal="center"/>
      <protection locked="0"/>
    </xf>
    <xf numFmtId="44" fontId="5" fillId="2" borderId="41" xfId="0" applyNumberFormat="1" applyFont="1" applyFill="1" applyBorder="1" applyAlignment="1" applyProtection="1">
      <alignment horizontal="center"/>
      <protection locked="0"/>
    </xf>
    <xf numFmtId="44" fontId="5" fillId="2" borderId="42" xfId="0" applyNumberFormat="1" applyFont="1" applyFill="1" applyBorder="1" applyAlignment="1" applyProtection="1">
      <alignment horizontal="center"/>
      <protection locked="0"/>
    </xf>
    <xf numFmtId="44" fontId="5" fillId="2" borderId="40" xfId="0" applyNumberFormat="1" applyFont="1" applyFill="1" applyBorder="1" applyAlignment="1" applyProtection="1">
      <alignment horizontal="center"/>
      <protection locked="0"/>
    </xf>
    <xf numFmtId="44" fontId="5" fillId="2" borderId="1" xfId="0" applyNumberFormat="1" applyFont="1" applyFill="1" applyBorder="1" applyAlignment="1" applyProtection="1">
      <alignment horizontal="center"/>
      <protection locked="0"/>
    </xf>
    <xf numFmtId="44" fontId="5" fillId="2" borderId="39" xfId="0" applyNumberFormat="1" applyFont="1" applyFill="1" applyBorder="1" applyAlignment="1" applyProtection="1">
      <alignment horizontal="center"/>
      <protection locked="0"/>
    </xf>
    <xf numFmtId="44" fontId="5" fillId="2" borderId="44" xfId="0" applyNumberFormat="1" applyFont="1" applyFill="1" applyBorder="1" applyAlignment="1" applyProtection="1">
      <alignment horizontal="center"/>
      <protection locked="0"/>
    </xf>
    <xf numFmtId="44" fontId="5" fillId="2" borderId="19" xfId="0" applyNumberFormat="1" applyFont="1" applyFill="1" applyBorder="1" applyAlignment="1" applyProtection="1">
      <alignment horizontal="center"/>
      <protection locked="0"/>
    </xf>
    <xf numFmtId="44" fontId="5" fillId="2" borderId="43" xfId="0" applyNumberFormat="1" applyFont="1" applyFill="1" applyBorder="1" applyAlignment="1" applyProtection="1">
      <alignment horizontal="center"/>
      <protection locked="0"/>
    </xf>
    <xf numFmtId="44" fontId="5" fillId="2" borderId="21" xfId="0" applyNumberFormat="1" applyFont="1" applyFill="1" applyBorder="1" applyAlignment="1" applyProtection="1">
      <alignment horizontal="center"/>
      <protection locked="0"/>
    </xf>
    <xf numFmtId="44" fontId="1" fillId="2" borderId="67" xfId="0" applyNumberFormat="1" applyFont="1" applyFill="1" applyBorder="1" applyAlignment="1" applyProtection="1">
      <alignment horizontal="left"/>
      <protection locked="0"/>
    </xf>
    <xf numFmtId="44" fontId="1" fillId="2" borderId="68" xfId="0" applyNumberFormat="1" applyFont="1" applyFill="1" applyBorder="1" applyAlignment="1" applyProtection="1">
      <alignment horizontal="left"/>
      <protection locked="0"/>
    </xf>
    <xf numFmtId="44" fontId="1" fillId="2" borderId="49" xfId="0" applyNumberFormat="1" applyFont="1" applyFill="1" applyBorder="1" applyAlignment="1" applyProtection="1">
      <alignment horizontal="left"/>
      <protection locked="0"/>
    </xf>
    <xf numFmtId="44" fontId="1" fillId="2" borderId="45" xfId="0" applyNumberFormat="1" applyFont="1" applyFill="1" applyBorder="1" applyAlignment="1" applyProtection="1">
      <alignment horizontal="left"/>
      <protection locked="0"/>
    </xf>
    <xf numFmtId="44" fontId="1" fillId="2" borderId="57" xfId="0" applyNumberFormat="1" applyFont="1" applyFill="1" applyBorder="1" applyAlignment="1" applyProtection="1">
      <alignment horizontal="left"/>
      <protection locked="0"/>
    </xf>
    <xf numFmtId="44" fontId="1" fillId="2" borderId="58" xfId="0" applyNumberFormat="1" applyFont="1" applyFill="1" applyBorder="1" applyAlignment="1" applyProtection="1">
      <alignment horizontal="left"/>
      <protection locked="0"/>
    </xf>
    <xf numFmtId="44" fontId="1" fillId="2" borderId="40" xfId="0" applyNumberFormat="1" applyFont="1" applyFill="1" applyBorder="1" applyAlignment="1" applyProtection="1">
      <alignment horizontal="left"/>
      <protection locked="0"/>
    </xf>
    <xf numFmtId="0" fontId="1" fillId="2" borderId="66" xfId="0" applyNumberFormat="1" applyFont="1" applyFill="1" applyBorder="1" applyAlignment="1" applyProtection="1">
      <alignment horizontal="left"/>
      <protection locked="0"/>
    </xf>
    <xf numFmtId="0" fontId="1" fillId="2" borderId="41" xfId="0" applyNumberFormat="1" applyFont="1" applyFill="1" applyBorder="1" applyAlignment="1" applyProtection="1">
      <alignment horizontal="left"/>
      <protection locked="0"/>
    </xf>
    <xf numFmtId="0" fontId="1" fillId="2" borderId="44" xfId="0" applyNumberFormat="1" applyFont="1" applyFill="1" applyBorder="1" applyAlignment="1" applyProtection="1">
      <alignment horizontal="left"/>
      <protection locked="0"/>
    </xf>
    <xf numFmtId="0" fontId="1" fillId="2" borderId="62" xfId="0" applyNumberFormat="1" applyFont="1" applyFill="1" applyBorder="1" applyAlignment="1" applyProtection="1">
      <alignment horizontal="left"/>
      <protection locked="0"/>
    </xf>
    <xf numFmtId="0" fontId="1" fillId="2" borderId="63" xfId="0" applyNumberFormat="1" applyFont="1" applyFill="1" applyBorder="1" applyAlignment="1" applyProtection="1">
      <alignment horizontal="left"/>
      <protection locked="0"/>
    </xf>
    <xf numFmtId="0" fontId="1" fillId="2" borderId="48" xfId="0" applyNumberFormat="1" applyFont="1" applyFill="1" applyBorder="1" applyAlignment="1" applyProtection="1">
      <alignment horizontal="left"/>
      <protection locked="0"/>
    </xf>
    <xf numFmtId="0" fontId="1" fillId="2" borderId="67" xfId="0" applyNumberFormat="1" applyFont="1" applyFill="1" applyBorder="1" applyAlignment="1" applyProtection="1">
      <alignment horizontal="left"/>
      <protection locked="0"/>
    </xf>
    <xf numFmtId="0" fontId="1" fillId="2" borderId="68" xfId="0" applyNumberFormat="1" applyFont="1" applyFill="1" applyBorder="1" applyAlignment="1" applyProtection="1">
      <alignment horizontal="left"/>
      <protection locked="0"/>
    </xf>
    <xf numFmtId="0" fontId="1" fillId="2" borderId="49" xfId="0" applyNumberFormat="1" applyFont="1" applyFill="1" applyBorder="1" applyAlignment="1" applyProtection="1">
      <alignment horizontal="left"/>
      <protection locked="0"/>
    </xf>
    <xf numFmtId="0" fontId="1" fillId="2" borderId="64" xfId="0" applyNumberFormat="1" applyFont="1" applyFill="1" applyBorder="1" applyAlignment="1" applyProtection="1">
      <alignment horizontal="left"/>
      <protection locked="0"/>
    </xf>
    <xf numFmtId="0" fontId="1" fillId="2" borderId="65" xfId="0" applyNumberFormat="1" applyFont="1" applyFill="1" applyBorder="1" applyAlignment="1" applyProtection="1">
      <alignment horizontal="left"/>
      <protection locked="0"/>
    </xf>
    <xf numFmtId="0" fontId="1" fillId="2" borderId="45" xfId="0" applyNumberFormat="1" applyFont="1" applyFill="1" applyBorder="1" applyAlignment="1" applyProtection="1">
      <alignment horizontal="left"/>
      <protection locked="0"/>
    </xf>
    <xf numFmtId="0" fontId="1" fillId="2" borderId="57" xfId="0" applyNumberFormat="1" applyFont="1" applyFill="1" applyBorder="1" applyAlignment="1" applyProtection="1">
      <alignment horizontal="left"/>
      <protection locked="0"/>
    </xf>
    <xf numFmtId="0" fontId="1" fillId="2" borderId="58" xfId="0" applyNumberFormat="1" applyFont="1" applyFill="1" applyBorder="1" applyAlignment="1" applyProtection="1">
      <alignment horizontal="left"/>
      <protection locked="0"/>
    </xf>
    <xf numFmtId="0" fontId="1" fillId="2" borderId="40" xfId="0" applyNumberFormat="1" applyFont="1" applyFill="1" applyBorder="1" applyAlignment="1" applyProtection="1">
      <alignment horizontal="left"/>
      <protection locked="0"/>
    </xf>
    <xf numFmtId="44" fontId="1" fillId="2" borderId="0" xfId="0" applyNumberFormat="1" applyFont="1" applyFill="1" applyBorder="1" applyAlignment="1" applyProtection="1">
      <alignment horizontal="left"/>
      <protection locked="0"/>
    </xf>
    <xf numFmtId="0" fontId="1" fillId="2" borderId="59" xfId="0" applyNumberFormat="1" applyFont="1" applyFill="1" applyBorder="1" applyAlignment="1" applyProtection="1">
      <alignment horizontal="left"/>
      <protection locked="0"/>
    </xf>
    <xf numFmtId="0" fontId="1" fillId="2" borderId="35" xfId="0" applyNumberFormat="1" applyFont="1" applyFill="1" applyBorder="1" applyAlignment="1" applyProtection="1">
      <alignment horizontal="left"/>
      <protection locked="0"/>
    </xf>
    <xf numFmtId="0" fontId="1" fillId="2" borderId="37" xfId="0" applyNumberFormat="1" applyFont="1" applyFill="1" applyBorder="1" applyAlignment="1" applyProtection="1">
      <alignment horizontal="left"/>
      <protection locked="0"/>
    </xf>
    <xf numFmtId="44" fontId="1" fillId="2" borderId="60" xfId="0" applyNumberFormat="1" applyFont="1" applyFill="1" applyBorder="1" applyAlignment="1" applyProtection="1">
      <alignment horizontal="left"/>
      <protection locked="0"/>
    </xf>
    <xf numFmtId="44" fontId="1" fillId="2" borderId="38" xfId="0" applyNumberFormat="1" applyFont="1" applyFill="1" applyBorder="1" applyAlignment="1" applyProtection="1">
      <alignment horizontal="left"/>
      <protection locked="0"/>
    </xf>
    <xf numFmtId="44" fontId="1" fillId="2" borderId="61" xfId="0" applyNumberFormat="1" applyFont="1" applyFill="1" applyBorder="1" applyAlignment="1" applyProtection="1">
      <alignment horizontal="left"/>
      <protection locked="0"/>
    </xf>
    <xf numFmtId="44" fontId="1" fillId="2" borderId="21" xfId="0" applyNumberFormat="1" applyFont="1" applyFill="1" applyBorder="1" applyAlignment="1" applyProtection="1">
      <alignment horizontal="left"/>
      <protection locked="0"/>
    </xf>
    <xf numFmtId="44" fontId="1" fillId="2" borderId="1" xfId="0" applyNumberFormat="1" applyFont="1" applyFill="1" applyBorder="1" applyAlignment="1" applyProtection="1">
      <alignment horizontal="left"/>
      <protection locked="0"/>
    </xf>
    <xf numFmtId="44" fontId="1" fillId="2" borderId="18" xfId="0" applyNumberFormat="1" applyFont="1" applyFill="1" applyBorder="1" applyAlignment="1" applyProtection="1">
      <alignment horizontal="left"/>
      <protection locked="0"/>
    </xf>
    <xf numFmtId="44" fontId="1" fillId="2" borderId="19" xfId="0" applyNumberFormat="1" applyFont="1" applyFill="1" applyBorder="1" applyAlignment="1" applyProtection="1">
      <alignment horizontal="left"/>
      <protection locked="0"/>
    </xf>
    <xf numFmtId="44" fontId="1" fillId="2" borderId="14" xfId="0" applyNumberFormat="1" applyFont="1" applyFill="1" applyBorder="1" applyAlignment="1" applyProtection="1">
      <alignment horizontal="left"/>
      <protection locked="0"/>
    </xf>
    <xf numFmtId="44" fontId="1" fillId="2" borderId="15" xfId="0" applyNumberFormat="1" applyFont="1" applyFill="1" applyBorder="1" applyAlignment="1" applyProtection="1">
      <alignment horizontal="left"/>
      <protection locked="0"/>
    </xf>
    <xf numFmtId="44" fontId="1" fillId="2" borderId="54" xfId="0" applyNumberFormat="1" applyFont="1" applyFill="1" applyBorder="1" applyAlignment="1" applyProtection="1">
      <alignment horizontal="left"/>
      <protection locked="0"/>
    </xf>
    <xf numFmtId="44" fontId="1" fillId="2" borderId="55" xfId="0" applyNumberFormat="1" applyFont="1" applyFill="1" applyBorder="1" applyAlignment="1" applyProtection="1">
      <alignment horizontal="left"/>
      <protection locked="0"/>
    </xf>
    <xf numFmtId="44" fontId="1" fillId="2" borderId="56" xfId="0" applyNumberFormat="1" applyFont="1" applyFill="1" applyBorder="1" applyAlignment="1" applyProtection="1">
      <alignment horizontal="left"/>
      <protection locked="0"/>
    </xf>
    <xf numFmtId="44" fontId="18" fillId="2" borderId="44" xfId="0" applyNumberFormat="1" applyFont="1" applyFill="1" applyBorder="1" applyAlignment="1" applyProtection="1">
      <alignment horizontal="center"/>
      <protection locked="0"/>
    </xf>
    <xf numFmtId="44" fontId="18" fillId="2" borderId="43" xfId="0" applyNumberFormat="1" applyFont="1" applyFill="1" applyBorder="1" applyAlignment="1" applyProtection="1">
      <alignment horizontal="center"/>
      <protection locked="0"/>
    </xf>
    <xf numFmtId="44" fontId="1" fillId="2" borderId="5" xfId="0" applyNumberFormat="1" applyFont="1" applyFill="1" applyBorder="1" applyAlignment="1" applyProtection="1">
      <alignment horizontal="center"/>
      <protection locked="0"/>
    </xf>
    <xf numFmtId="44" fontId="1" fillId="2" borderId="16" xfId="0" applyNumberFormat="1" applyFont="1" applyFill="1" applyBorder="1" applyAlignment="1" applyProtection="1">
      <alignment horizontal="center"/>
      <protection locked="0"/>
    </xf>
    <xf numFmtId="44" fontId="1" fillId="2" borderId="39" xfId="0" applyNumberFormat="1" applyFont="1" applyFill="1" applyBorder="1" applyAlignment="1" applyProtection="1">
      <alignment horizontal="left"/>
      <protection locked="0"/>
    </xf>
    <xf numFmtId="168" fontId="3" fillId="2" borderId="5" xfId="0" applyNumberFormat="1" applyFont="1" applyFill="1" applyBorder="1" applyAlignment="1" applyProtection="1">
      <alignment horizontal="center"/>
      <protection locked="0"/>
    </xf>
    <xf numFmtId="44" fontId="1" fillId="2" borderId="45" xfId="0" applyNumberFormat="1" applyFont="1" applyFill="1" applyBorder="1" applyAlignment="1" applyProtection="1">
      <alignment horizontal="center"/>
      <protection locked="0"/>
    </xf>
    <xf numFmtId="44" fontId="1" fillId="2" borderId="46" xfId="0" applyNumberFormat="1" applyFont="1" applyFill="1" applyBorder="1" applyAlignment="1" applyProtection="1">
      <alignment horizontal="center"/>
      <protection locked="0"/>
    </xf>
    <xf numFmtId="44" fontId="1" fillId="2" borderId="47" xfId="0" applyNumberFormat="1" applyFont="1" applyFill="1" applyBorder="1" applyAlignment="1" applyProtection="1">
      <alignment horizontal="center"/>
      <protection locked="0"/>
    </xf>
    <xf numFmtId="44" fontId="1" fillId="2" borderId="48" xfId="0" applyNumberFormat="1" applyFont="1" applyFill="1" applyBorder="1" applyAlignment="1" applyProtection="1">
      <alignment horizontal="center"/>
      <protection locked="0"/>
    </xf>
    <xf numFmtId="169" fontId="1" fillId="2" borderId="8" xfId="0" applyNumberFormat="1" applyFont="1" applyFill="1" applyBorder="1" applyAlignment="1" applyProtection="1">
      <alignment horizontal="center"/>
      <protection locked="0"/>
    </xf>
    <xf numFmtId="169" fontId="1" fillId="2" borderId="2" xfId="0" applyNumberFormat="1" applyFont="1" applyFill="1" applyBorder="1" applyAlignment="1" applyProtection="1">
      <alignment horizontal="center"/>
      <protection locked="0"/>
    </xf>
    <xf numFmtId="169" fontId="1" fillId="2" borderId="47" xfId="0" applyNumberFormat="1" applyFont="1" applyFill="1" applyBorder="1" applyAlignment="1" applyProtection="1">
      <alignment horizontal="center"/>
      <protection locked="0"/>
    </xf>
    <xf numFmtId="44" fontId="3" fillId="2" borderId="8" xfId="0" applyNumberFormat="1" applyFont="1" applyFill="1" applyBorder="1" applyAlignment="1" applyProtection="1">
      <alignment horizontal="center"/>
      <protection locked="0"/>
    </xf>
    <xf numFmtId="44" fontId="3" fillId="2" borderId="2" xfId="0" applyNumberFormat="1" applyFont="1" applyFill="1" applyBorder="1" applyAlignment="1" applyProtection="1">
      <alignment horizontal="center"/>
      <protection locked="0"/>
    </xf>
    <xf numFmtId="44" fontId="3" fillId="2" borderId="3" xfId="0" applyNumberFormat="1" applyFont="1" applyFill="1" applyBorder="1" applyAlignment="1" applyProtection="1">
      <alignment horizontal="center"/>
      <protection locked="0"/>
    </xf>
    <xf numFmtId="44" fontId="19" fillId="2" borderId="18" xfId="0" applyNumberFormat="1" applyFont="1" applyFill="1" applyBorder="1" applyAlignment="1" applyProtection="1">
      <alignment horizontal="center"/>
      <protection locked="0"/>
    </xf>
    <xf numFmtId="44" fontId="19" fillId="2" borderId="19" xfId="0" applyNumberFormat="1" applyFont="1" applyFill="1" applyBorder="1" applyAlignment="1" applyProtection="1">
      <alignment horizontal="center"/>
      <protection locked="0"/>
    </xf>
    <xf numFmtId="44" fontId="19" fillId="2" borderId="20" xfId="0" applyNumberFormat="1" applyFont="1" applyFill="1" applyBorder="1" applyAlignment="1" applyProtection="1">
      <alignment horizontal="center"/>
      <protection locked="0"/>
    </xf>
    <xf numFmtId="44" fontId="3" fillId="2" borderId="21" xfId="0" applyNumberFormat="1" applyFont="1" applyFill="1" applyBorder="1" applyAlignment="1" applyProtection="1">
      <alignment horizontal="center"/>
      <protection locked="0"/>
    </xf>
    <xf numFmtId="44" fontId="3" fillId="2" borderId="1" xfId="0" applyNumberFormat="1" applyFont="1" applyFill="1" applyBorder="1" applyAlignment="1" applyProtection="1">
      <alignment horizontal="center"/>
      <protection locked="0"/>
    </xf>
    <xf numFmtId="44" fontId="3" fillId="2" borderId="22" xfId="0" applyNumberFormat="1" applyFont="1" applyFill="1" applyBorder="1" applyAlignment="1" applyProtection="1">
      <alignment horizontal="center"/>
      <protection locked="0"/>
    </xf>
    <xf numFmtId="44" fontId="19" fillId="2" borderId="8" xfId="0" applyNumberFormat="1" applyFont="1" applyFill="1" applyBorder="1" applyAlignment="1" applyProtection="1">
      <alignment horizontal="center"/>
      <protection locked="0"/>
    </xf>
    <xf numFmtId="44" fontId="19" fillId="2" borderId="2" xfId="0" applyNumberFormat="1" applyFont="1" applyFill="1" applyBorder="1" applyAlignment="1" applyProtection="1">
      <alignment horizontal="center"/>
      <protection locked="0"/>
    </xf>
    <xf numFmtId="44" fontId="19" fillId="2" borderId="3" xfId="0" applyNumberFormat="1" applyFont="1" applyFill="1" applyBorder="1" applyAlignment="1" applyProtection="1">
      <alignment horizontal="center"/>
      <protection locked="0"/>
    </xf>
    <xf numFmtId="0" fontId="3" fillId="2" borderId="2" xfId="0" applyFont="1" applyFill="1" applyBorder="1" applyAlignment="1" applyProtection="1">
      <alignment horizontal="center"/>
      <protection locked="0"/>
    </xf>
    <xf numFmtId="0" fontId="3" fillId="2" borderId="3" xfId="0" applyFont="1" applyFill="1" applyBorder="1" applyAlignment="1" applyProtection="1">
      <alignment horizontal="center"/>
      <protection locked="0"/>
    </xf>
    <xf numFmtId="0" fontId="3" fillId="2" borderId="44" xfId="0" applyFont="1" applyFill="1" applyBorder="1" applyAlignment="1" applyProtection="1">
      <alignment horizontal="center"/>
      <protection locked="0"/>
    </xf>
    <xf numFmtId="0" fontId="3" fillId="2" borderId="19" xfId="0" applyFont="1" applyFill="1" applyBorder="1" applyAlignment="1" applyProtection="1">
      <alignment horizontal="center"/>
      <protection locked="0"/>
    </xf>
    <xf numFmtId="0" fontId="3" fillId="2" borderId="20" xfId="0" applyFont="1" applyFill="1" applyBorder="1" applyAlignment="1" applyProtection="1">
      <alignment horizontal="center"/>
      <protection locked="0"/>
    </xf>
    <xf numFmtId="0" fontId="3" fillId="2" borderId="40" xfId="0" applyFont="1" applyFill="1" applyBorder="1" applyAlignment="1" applyProtection="1">
      <alignment horizontal="center"/>
      <protection locked="0"/>
    </xf>
    <xf numFmtId="0" fontId="3" fillId="2" borderId="1" xfId="0" applyFont="1" applyFill="1" applyBorder="1" applyAlignment="1" applyProtection="1">
      <alignment horizontal="center"/>
      <protection locked="0"/>
    </xf>
    <xf numFmtId="0" fontId="3" fillId="2" borderId="22" xfId="0" applyFont="1" applyFill="1" applyBorder="1" applyAlignment="1" applyProtection="1">
      <alignment horizontal="center"/>
      <protection locked="0"/>
    </xf>
    <xf numFmtId="44" fontId="3" fillId="2" borderId="18" xfId="0" applyNumberFormat="1" applyFont="1" applyFill="1" applyBorder="1" applyAlignment="1" applyProtection="1">
      <alignment horizontal="center"/>
      <protection locked="0"/>
    </xf>
    <xf numFmtId="44" fontId="3" fillId="2" borderId="19" xfId="0" applyNumberFormat="1" applyFont="1" applyFill="1" applyBorder="1" applyAlignment="1" applyProtection="1">
      <alignment horizontal="center"/>
      <protection locked="0"/>
    </xf>
    <xf numFmtId="44" fontId="3" fillId="2" borderId="20" xfId="0" applyNumberFormat="1" applyFont="1" applyFill="1" applyBorder="1" applyAlignment="1" applyProtection="1">
      <alignment horizontal="center"/>
      <protection locked="0"/>
    </xf>
    <xf numFmtId="44" fontId="3" fillId="2" borderId="9" xfId="0" applyNumberFormat="1" applyFont="1" applyFill="1" applyBorder="1" applyAlignment="1" applyProtection="1">
      <alignment horizontal="center"/>
      <protection locked="0"/>
    </xf>
    <xf numFmtId="44" fontId="3" fillId="2" borderId="6" xfId="0" applyNumberFormat="1" applyFont="1" applyFill="1" applyBorder="1" applyAlignment="1" applyProtection="1">
      <alignment horizontal="center"/>
      <protection locked="0"/>
    </xf>
    <xf numFmtId="44" fontId="3" fillId="2" borderId="24" xfId="0" applyNumberFormat="1" applyFont="1" applyFill="1" applyBorder="1" applyAlignment="1" applyProtection="1">
      <alignment horizontal="center"/>
      <protection locked="0"/>
    </xf>
    <xf numFmtId="44" fontId="19" fillId="2" borderId="33" xfId="0" applyNumberFormat="1" applyFont="1" applyFill="1" applyBorder="1" applyAlignment="1" applyProtection="1">
      <alignment horizontal="center"/>
      <protection locked="0"/>
    </xf>
    <xf numFmtId="0" fontId="3" fillId="2" borderId="33" xfId="0" applyFont="1" applyFill="1" applyBorder="1" applyAlignment="1" applyProtection="1">
      <alignment horizontal="center"/>
      <protection locked="0"/>
    </xf>
    <xf numFmtId="0" fontId="3" fillId="2" borderId="16" xfId="0" applyFont="1" applyFill="1" applyBorder="1" applyAlignment="1" applyProtection="1">
      <alignment horizontal="left"/>
      <protection locked="0"/>
    </xf>
    <xf numFmtId="0" fontId="3" fillId="2" borderId="16" xfId="0" applyFont="1" applyFill="1" applyBorder="1" applyAlignment="1" applyProtection="1">
      <alignment horizontal="center"/>
      <protection locked="0"/>
    </xf>
    <xf numFmtId="0" fontId="3" fillId="2" borderId="17" xfId="0" applyFont="1" applyFill="1" applyBorder="1" applyAlignment="1" applyProtection="1">
      <alignment horizontal="center"/>
      <protection locked="0"/>
    </xf>
    <xf numFmtId="0" fontId="3" fillId="2" borderId="32" xfId="0" applyFont="1" applyFill="1" applyBorder="1" applyAlignment="1" applyProtection="1">
      <alignment horizontal="center"/>
      <protection locked="0"/>
    </xf>
    <xf numFmtId="44" fontId="19" fillId="2" borderId="32" xfId="0" applyNumberFormat="1" applyFont="1" applyFill="1" applyBorder="1" applyAlignment="1" applyProtection="1">
      <alignment horizontal="center"/>
      <protection locked="0"/>
    </xf>
    <xf numFmtId="0" fontId="0" fillId="2" borderId="9" xfId="0" applyFont="1" applyFill="1" applyBorder="1" applyAlignment="1" applyProtection="1">
      <alignment horizontal="center"/>
      <protection locked="0"/>
    </xf>
    <xf numFmtId="0" fontId="0" fillId="2" borderId="24" xfId="0" applyFont="1" applyFill="1" applyBorder="1" applyAlignment="1" applyProtection="1">
      <alignment horizontal="center"/>
      <protection locked="0"/>
    </xf>
    <xf numFmtId="44" fontId="3" fillId="2" borderId="34" xfId="0" applyNumberFormat="1" applyFont="1" applyFill="1" applyBorder="1" applyAlignment="1" applyProtection="1">
      <alignment horizontal="center"/>
      <protection locked="0"/>
    </xf>
    <xf numFmtId="0" fontId="3" fillId="2" borderId="34" xfId="0" applyFont="1" applyFill="1" applyBorder="1" applyAlignment="1" applyProtection="1">
      <alignment horizontal="center"/>
      <protection locked="0"/>
    </xf>
    <xf numFmtId="44" fontId="19" fillId="2" borderId="34" xfId="0" applyNumberFormat="1" applyFont="1" applyFill="1" applyBorder="1" applyAlignment="1" applyProtection="1">
      <alignment horizontal="center"/>
      <protection locked="0"/>
    </xf>
    <xf numFmtId="0" fontId="3" fillId="2" borderId="5" xfId="0" applyFont="1" applyFill="1" applyBorder="1" applyAlignment="1" applyProtection="1">
      <alignment horizontal="right"/>
      <protection locked="0"/>
    </xf>
    <xf numFmtId="0" fontId="3" fillId="2" borderId="16" xfId="0" applyFont="1" applyFill="1" applyBorder="1" applyAlignment="1" applyProtection="1">
      <alignment horizontal="right"/>
      <protection locked="0"/>
    </xf>
    <xf numFmtId="0" fontId="3" fillId="2" borderId="71" xfId="0" applyFont="1" applyFill="1" applyBorder="1" applyAlignment="1" applyProtection="1">
      <alignment horizontal="center"/>
      <protection locked="0"/>
    </xf>
    <xf numFmtId="0" fontId="3" fillId="2" borderId="4" xfId="0" applyFont="1" applyFill="1" applyBorder="1" applyAlignment="1" applyProtection="1">
      <alignment horizontal="center"/>
      <protection locked="0"/>
    </xf>
    <xf numFmtId="0" fontId="3" fillId="2" borderId="7" xfId="0" applyFont="1" applyFill="1" applyBorder="1" applyAlignment="1" applyProtection="1">
      <alignment horizontal="center"/>
      <protection locked="0"/>
    </xf>
    <xf numFmtId="0" fontId="3" fillId="2" borderId="8" xfId="0" applyFont="1" applyFill="1" applyBorder="1" applyAlignment="1" applyProtection="1">
      <alignment horizontal="center"/>
      <protection locked="0"/>
    </xf>
    <xf numFmtId="0" fontId="3" fillId="2" borderId="4"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0" fontId="3" fillId="2" borderId="23"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3" fillId="2" borderId="70" xfId="0" applyFont="1" applyFill="1" applyBorder="1" applyAlignment="1" applyProtection="1">
      <alignment horizontal="center"/>
      <protection locked="0"/>
    </xf>
    <xf numFmtId="0" fontId="3" fillId="2" borderId="52" xfId="0" applyFont="1" applyFill="1" applyBorder="1" applyAlignment="1" applyProtection="1">
      <alignment horizontal="center"/>
      <protection locked="0"/>
    </xf>
    <xf numFmtId="0" fontId="3" fillId="2" borderId="0" xfId="0" applyFont="1" applyFill="1" applyAlignment="1" applyProtection="1">
      <alignment horizontal="center"/>
      <protection locked="0"/>
    </xf>
    <xf numFmtId="164" fontId="19" fillId="2" borderId="16" xfId="0" applyNumberFormat="1" applyFont="1" applyFill="1" applyBorder="1" applyAlignment="1" applyProtection="1">
      <alignment horizontal="center"/>
      <protection locked="0"/>
    </xf>
    <xf numFmtId="0" fontId="3" fillId="2" borderId="5" xfId="0" applyFont="1" applyFill="1" applyBorder="1" applyAlignment="1" applyProtection="1">
      <alignment horizontal="center"/>
      <protection locked="0"/>
    </xf>
    <xf numFmtId="44" fontId="3" fillId="2" borderId="32" xfId="0" applyNumberFormat="1" applyFont="1" applyFill="1" applyBorder="1" applyAlignment="1" applyProtection="1">
      <alignment horizontal="center"/>
      <protection locked="0"/>
    </xf>
    <xf numFmtId="0" fontId="3" fillId="2" borderId="6" xfId="0" applyFont="1" applyFill="1" applyBorder="1" applyAlignment="1" applyProtection="1">
      <alignment horizontal="center"/>
      <protection locked="0"/>
    </xf>
    <xf numFmtId="44" fontId="3" fillId="2" borderId="53" xfId="0" applyNumberFormat="1" applyFont="1" applyFill="1" applyBorder="1" applyAlignment="1" applyProtection="1">
      <alignment horizontal="center"/>
      <protection locked="0"/>
    </xf>
    <xf numFmtId="44" fontId="3" fillId="2" borderId="33" xfId="0" applyNumberFormat="1" applyFont="1" applyFill="1" applyBorder="1" applyAlignment="1" applyProtection="1">
      <alignment horizontal="center"/>
      <protection locked="0"/>
    </xf>
    <xf numFmtId="44" fontId="19" fillId="2" borderId="53" xfId="0" applyNumberFormat="1" applyFont="1" applyFill="1" applyBorder="1" applyAlignment="1" applyProtection="1">
      <alignment horizontal="center"/>
      <protection locked="0"/>
    </xf>
    <xf numFmtId="0" fontId="3" fillId="2" borderId="24" xfId="0" applyFont="1" applyFill="1" applyBorder="1" applyAlignment="1" applyProtection="1">
      <alignment horizontal="center"/>
      <protection locked="0"/>
    </xf>
    <xf numFmtId="44" fontId="3" fillId="2" borderId="50" xfId="0" applyNumberFormat="1" applyFont="1" applyFill="1" applyBorder="1" applyAlignment="1" applyProtection="1">
      <alignment horizontal="center"/>
      <protection locked="0"/>
    </xf>
    <xf numFmtId="44" fontId="3" fillId="2" borderId="51" xfId="0" applyNumberFormat="1" applyFont="1" applyFill="1" applyBorder="1" applyAlignment="1" applyProtection="1">
      <alignment horizontal="center"/>
      <protection locked="0"/>
    </xf>
    <xf numFmtId="44" fontId="19" fillId="2" borderId="51" xfId="0" applyNumberFormat="1" applyFont="1" applyFill="1" applyBorder="1" applyAlignment="1" applyProtection="1">
      <alignment horizontal="center"/>
      <protection locked="0"/>
    </xf>
    <xf numFmtId="44" fontId="19" fillId="2" borderId="50" xfId="0" applyNumberFormat="1" applyFont="1" applyFill="1" applyBorder="1" applyAlignment="1" applyProtection="1">
      <alignment horizontal="center"/>
      <protection locked="0"/>
    </xf>
    <xf numFmtId="0" fontId="13" fillId="2" borderId="0" xfId="0" applyFont="1" applyFill="1" applyAlignment="1" applyProtection="1">
      <alignment horizontal="center"/>
      <protection locked="0"/>
    </xf>
    <xf numFmtId="0" fontId="3" fillId="2" borderId="9" xfId="0" applyFont="1" applyFill="1" applyBorder="1" applyAlignment="1" applyProtection="1">
      <alignment horizontal="left"/>
      <protection locked="0"/>
    </xf>
    <xf numFmtId="0" fontId="3" fillId="2" borderId="6" xfId="0" applyFont="1" applyFill="1" applyBorder="1" applyAlignment="1" applyProtection="1">
      <alignment horizontal="left"/>
      <protection locked="0"/>
    </xf>
    <xf numFmtId="0" fontId="3" fillId="2" borderId="24" xfId="0" applyFont="1" applyFill="1" applyBorder="1" applyAlignment="1" applyProtection="1">
      <alignment horizontal="left"/>
      <protection locked="0"/>
    </xf>
    <xf numFmtId="0" fontId="3" fillId="2" borderId="23" xfId="0" applyFont="1" applyFill="1" applyBorder="1" applyAlignment="1" applyProtection="1">
      <alignment horizontal="center"/>
      <protection locked="0"/>
    </xf>
    <xf numFmtId="44" fontId="19" fillId="2" borderId="21" xfId="0" applyNumberFormat="1" applyFont="1" applyFill="1" applyBorder="1" applyAlignment="1" applyProtection="1">
      <alignment horizontal="center"/>
      <protection locked="0"/>
    </xf>
    <xf numFmtId="44" fontId="19" fillId="2" borderId="22" xfId="0" applyNumberFormat="1" applyFont="1" applyFill="1" applyBorder="1" applyAlignment="1" applyProtection="1">
      <alignment horizontal="center"/>
      <protection locked="0"/>
    </xf>
    <xf numFmtId="168" fontId="3" fillId="2" borderId="5" xfId="0" applyNumberFormat="1" applyFont="1" applyFill="1" applyBorder="1" applyAlignment="1" applyProtection="1">
      <alignment horizontal="right"/>
      <protection locked="0"/>
    </xf>
    <xf numFmtId="0" fontId="3" fillId="2" borderId="4" xfId="0" applyFont="1" applyFill="1" applyBorder="1" applyAlignment="1" applyProtection="1">
      <alignment horizontal="left" vertical="center"/>
      <protection locked="0"/>
    </xf>
    <xf numFmtId="0" fontId="3" fillId="2" borderId="5" xfId="0" applyFont="1" applyFill="1" applyBorder="1" applyAlignment="1" applyProtection="1">
      <alignment horizontal="left" vertical="center"/>
      <protection locked="0"/>
    </xf>
    <xf numFmtId="0" fontId="3" fillId="2" borderId="7" xfId="0" applyFont="1" applyFill="1" applyBorder="1" applyAlignment="1" applyProtection="1">
      <alignment horizontal="left" vertical="center"/>
      <protection locked="0"/>
    </xf>
    <xf numFmtId="0" fontId="3" fillId="2" borderId="23" xfId="0" applyFont="1" applyFill="1" applyBorder="1" applyAlignment="1" applyProtection="1">
      <alignment horizontal="left" vertical="center"/>
      <protection locked="0"/>
    </xf>
    <xf numFmtId="0" fontId="3" fillId="2" borderId="16" xfId="0" applyFont="1" applyFill="1" applyBorder="1" applyAlignment="1" applyProtection="1">
      <alignment horizontal="left" vertical="center"/>
      <protection locked="0"/>
    </xf>
    <xf numFmtId="0" fontId="3" fillId="2" borderId="17" xfId="0" applyFont="1" applyFill="1" applyBorder="1" applyAlignment="1" applyProtection="1">
      <alignment horizontal="left" vertical="center"/>
      <protection locked="0"/>
    </xf>
    <xf numFmtId="0" fontId="3" fillId="2" borderId="10" xfId="0" applyFont="1" applyFill="1" applyBorder="1" applyAlignment="1" applyProtection="1">
      <alignment horizontal="center"/>
      <protection locked="0"/>
    </xf>
    <xf numFmtId="0" fontId="3" fillId="2" borderId="12" xfId="0" applyFont="1" applyFill="1" applyBorder="1" applyAlignment="1" applyProtection="1">
      <alignment horizontal="center"/>
      <protection locked="0"/>
    </xf>
    <xf numFmtId="0" fontId="3" fillId="2" borderId="11" xfId="0" applyFont="1" applyFill="1" applyBorder="1" applyAlignment="1" applyProtection="1">
      <alignment horizontal="center"/>
      <protection locked="0"/>
    </xf>
    <xf numFmtId="0" fontId="19" fillId="2" borderId="33" xfId="0" applyFont="1" applyFill="1" applyBorder="1" applyAlignment="1" applyProtection="1">
      <alignment horizontal="center"/>
      <protection locked="0"/>
    </xf>
    <xf numFmtId="0" fontId="3" fillId="2" borderId="66" xfId="0" applyFont="1" applyFill="1" applyBorder="1" applyAlignment="1" applyProtection="1">
      <alignment horizontal="left"/>
      <protection locked="0"/>
    </xf>
    <xf numFmtId="0" fontId="3" fillId="2" borderId="41" xfId="0" applyFont="1" applyFill="1" applyBorder="1" applyAlignment="1" applyProtection="1">
      <alignment horizontal="left"/>
      <protection locked="0"/>
    </xf>
    <xf numFmtId="0" fontId="3" fillId="2" borderId="9" xfId="0" applyFont="1" applyFill="1" applyBorder="1" applyAlignment="1" applyProtection="1">
      <alignment horizontal="center"/>
      <protection locked="0"/>
    </xf>
    <xf numFmtId="0" fontId="3" fillId="2" borderId="53" xfId="0" applyFont="1" applyFill="1" applyBorder="1" applyAlignment="1" applyProtection="1">
      <alignment horizontal="center"/>
      <protection locked="0"/>
    </xf>
    <xf numFmtId="0" fontId="3" fillId="2" borderId="51" xfId="0" applyFont="1" applyFill="1" applyBorder="1" applyAlignment="1" applyProtection="1">
      <alignment horizontal="center"/>
      <protection locked="0"/>
    </xf>
    <xf numFmtId="44" fontId="3" fillId="0" borderId="33" xfId="0" applyNumberFormat="1" applyFont="1" applyFill="1" applyBorder="1" applyAlignment="1" applyProtection="1">
      <alignment horizontal="center"/>
      <protection locked="0"/>
    </xf>
    <xf numFmtId="0" fontId="3" fillId="2" borderId="14" xfId="0" applyFont="1" applyFill="1" applyBorder="1" applyAlignment="1" applyProtection="1">
      <alignment horizontal="center"/>
      <protection locked="0"/>
    </xf>
    <xf numFmtId="0" fontId="3" fillId="2" borderId="15" xfId="0" applyFont="1" applyFill="1" applyBorder="1" applyAlignment="1" applyProtection="1">
      <alignment horizontal="center"/>
      <protection locked="0"/>
    </xf>
    <xf numFmtId="0" fontId="3" fillId="2" borderId="27" xfId="0" applyFont="1" applyFill="1" applyBorder="1" applyAlignment="1" applyProtection="1">
      <alignment horizontal="center"/>
      <protection locked="0"/>
    </xf>
    <xf numFmtId="44" fontId="4" fillId="2" borderId="32" xfId="0" applyNumberFormat="1" applyFont="1" applyFill="1" applyBorder="1" applyAlignment="1" applyProtection="1">
      <alignment horizontal="center"/>
      <protection locked="0"/>
    </xf>
    <xf numFmtId="166" fontId="3" fillId="2" borderId="19" xfId="0" applyNumberFormat="1" applyFont="1" applyFill="1" applyBorder="1" applyAlignment="1" applyProtection="1">
      <alignment horizontal="center"/>
      <protection locked="0"/>
    </xf>
    <xf numFmtId="166" fontId="3" fillId="2" borderId="20" xfId="0" applyNumberFormat="1" applyFont="1" applyFill="1" applyBorder="1" applyAlignment="1" applyProtection="1">
      <alignment horizontal="center"/>
      <protection locked="0"/>
    </xf>
    <xf numFmtId="0" fontId="19" fillId="2" borderId="18" xfId="0" applyFont="1" applyFill="1" applyBorder="1" applyAlignment="1" applyProtection="1">
      <alignment horizontal="center"/>
      <protection locked="0"/>
    </xf>
    <xf numFmtId="0" fontId="19" fillId="2" borderId="19" xfId="0" applyFont="1" applyFill="1" applyBorder="1" applyAlignment="1" applyProtection="1">
      <alignment horizontal="center"/>
      <protection locked="0"/>
    </xf>
    <xf numFmtId="0" fontId="19" fillId="2" borderId="20" xfId="0" applyFont="1" applyFill="1" applyBorder="1" applyAlignment="1" applyProtection="1">
      <alignment horizontal="center"/>
      <protection locked="0"/>
    </xf>
    <xf numFmtId="0" fontId="3" fillId="2" borderId="18" xfId="0" applyFont="1" applyFill="1" applyBorder="1" applyAlignment="1" applyProtection="1">
      <alignment horizontal="center"/>
      <protection locked="0"/>
    </xf>
    <xf numFmtId="166" fontId="19" fillId="2" borderId="19" xfId="0" applyNumberFormat="1" applyFont="1" applyFill="1" applyBorder="1" applyAlignment="1" applyProtection="1">
      <alignment horizontal="center"/>
      <protection locked="0"/>
    </xf>
    <xf numFmtId="166" fontId="19" fillId="2" borderId="20" xfId="0" applyNumberFormat="1" applyFont="1" applyFill="1" applyBorder="1" applyAlignment="1" applyProtection="1">
      <alignment horizontal="center"/>
      <protection locked="0"/>
    </xf>
    <xf numFmtId="44" fontId="19" fillId="2" borderId="10" xfId="0" applyNumberFormat="1" applyFont="1" applyFill="1" applyBorder="1" applyAlignment="1" applyProtection="1">
      <alignment horizontal="center"/>
      <protection locked="0"/>
    </xf>
    <xf numFmtId="44" fontId="19" fillId="2" borderId="12" xfId="0" applyNumberFormat="1" applyFont="1" applyFill="1" applyBorder="1" applyAlignment="1" applyProtection="1">
      <alignment horizontal="center"/>
      <protection locked="0"/>
    </xf>
    <xf numFmtId="44" fontId="19" fillId="2" borderId="5" xfId="0" applyNumberFormat="1" applyFont="1" applyFill="1" applyBorder="1" applyAlignment="1" applyProtection="1">
      <alignment horizontal="center"/>
      <protection locked="0"/>
    </xf>
    <xf numFmtId="44" fontId="19" fillId="2" borderId="16" xfId="0" applyNumberFormat="1" applyFont="1" applyFill="1" applyBorder="1" applyAlignment="1" applyProtection="1">
      <alignment horizontal="center"/>
      <protection locked="0"/>
    </xf>
    <xf numFmtId="14" fontId="19" fillId="2" borderId="4" xfId="0" applyNumberFormat="1" applyFont="1" applyFill="1" applyBorder="1" applyAlignment="1" applyProtection="1">
      <alignment horizontal="center"/>
      <protection locked="0"/>
    </xf>
    <xf numFmtId="0" fontId="19" fillId="2" borderId="7" xfId="0" applyFont="1" applyFill="1" applyBorder="1" applyAlignment="1" applyProtection="1">
      <alignment horizontal="center"/>
      <protection locked="0"/>
    </xf>
    <xf numFmtId="0" fontId="19" fillId="2" borderId="13" xfId="0" applyFont="1" applyFill="1" applyBorder="1" applyAlignment="1" applyProtection="1">
      <alignment horizontal="center"/>
      <protection locked="0"/>
    </xf>
    <xf numFmtId="0" fontId="19" fillId="2" borderId="25" xfId="0" applyFont="1" applyFill="1" applyBorder="1" applyAlignment="1" applyProtection="1">
      <alignment horizontal="center"/>
      <protection locked="0"/>
    </xf>
    <xf numFmtId="14" fontId="19" fillId="2" borderId="14" xfId="0" applyNumberFormat="1" applyFont="1" applyFill="1" applyBorder="1" applyAlignment="1" applyProtection="1">
      <alignment horizontal="center"/>
      <protection locked="0"/>
    </xf>
    <xf numFmtId="0" fontId="19" fillId="2" borderId="27" xfId="0" applyFont="1" applyFill="1" applyBorder="1" applyAlignment="1" applyProtection="1">
      <alignment horizontal="center"/>
      <protection locked="0"/>
    </xf>
    <xf numFmtId="0" fontId="19" fillId="2" borderId="10" xfId="0" applyFont="1" applyFill="1" applyBorder="1" applyAlignment="1" applyProtection="1">
      <alignment horizontal="center"/>
      <protection locked="0"/>
    </xf>
    <xf numFmtId="0" fontId="19" fillId="2" borderId="12" xfId="0" applyFont="1" applyFill="1" applyBorder="1" applyAlignment="1" applyProtection="1">
      <alignment horizontal="center"/>
      <protection locked="0"/>
    </xf>
    <xf numFmtId="43" fontId="3" fillId="2" borderId="18" xfId="0" applyNumberFormat="1" applyFont="1" applyFill="1" applyBorder="1" applyAlignment="1" applyProtection="1">
      <alignment horizontal="center"/>
      <protection locked="0"/>
    </xf>
    <xf numFmtId="43" fontId="3" fillId="2" borderId="20" xfId="0" applyNumberFormat="1" applyFont="1" applyFill="1" applyBorder="1" applyAlignment="1" applyProtection="1">
      <alignment horizontal="center"/>
      <protection locked="0"/>
    </xf>
    <xf numFmtId="14" fontId="19" fillId="2" borderId="13" xfId="0" applyNumberFormat="1" applyFont="1" applyFill="1" applyBorder="1" applyAlignment="1" applyProtection="1">
      <alignment horizontal="center"/>
      <protection locked="0"/>
    </xf>
    <xf numFmtId="0" fontId="13" fillId="2" borderId="0" xfId="0" applyFont="1" applyFill="1" applyBorder="1" applyAlignment="1" applyProtection="1">
      <alignment horizontal="center"/>
      <protection locked="0"/>
    </xf>
    <xf numFmtId="0" fontId="3" fillId="2" borderId="0" xfId="0" applyFont="1" applyFill="1" applyBorder="1" applyAlignment="1" applyProtection="1">
      <alignment horizontal="left"/>
      <protection locked="0"/>
    </xf>
    <xf numFmtId="44" fontId="19" fillId="2" borderId="0" xfId="0" applyNumberFormat="1" applyFont="1" applyFill="1" applyBorder="1" applyAlignment="1" applyProtection="1">
      <alignment horizontal="center"/>
      <protection locked="0"/>
    </xf>
    <xf numFmtId="0" fontId="19" fillId="2" borderId="0" xfId="0" applyFont="1" applyFill="1" applyBorder="1" applyAlignment="1" applyProtection="1">
      <alignment horizontal="center"/>
      <protection locked="0"/>
    </xf>
    <xf numFmtId="44" fontId="4" fillId="2" borderId="0" xfId="0" applyNumberFormat="1" applyFont="1" applyFill="1" applyBorder="1" applyAlignment="1" applyProtection="1">
      <alignment horizontal="center"/>
      <protection locked="0"/>
    </xf>
    <xf numFmtId="168" fontId="3" fillId="2" borderId="0" xfId="0" applyNumberFormat="1" applyFont="1" applyFill="1" applyBorder="1" applyAlignment="1" applyProtection="1">
      <alignment horizontal="right"/>
      <protection locked="0"/>
    </xf>
    <xf numFmtId="44" fontId="3" fillId="2" borderId="16" xfId="0" applyNumberFormat="1" applyFont="1" applyFill="1" applyBorder="1" applyAlignment="1" applyProtection="1">
      <alignment horizontal="center"/>
      <protection locked="0"/>
    </xf>
    <xf numFmtId="44" fontId="21" fillId="2" borderId="0" xfId="0" applyNumberFormat="1" applyFont="1" applyFill="1" applyAlignment="1" applyProtection="1">
      <alignment horizontal="center"/>
      <protection locked="0"/>
    </xf>
    <xf numFmtId="44" fontId="3" fillId="2" borderId="0" xfId="0" applyNumberFormat="1" applyFont="1" applyFill="1" applyAlignment="1" applyProtection="1">
      <alignment horizontal="center"/>
      <protection locked="0"/>
    </xf>
    <xf numFmtId="44" fontId="21" fillId="2" borderId="71" xfId="0" applyNumberFormat="1" applyFont="1" applyFill="1" applyBorder="1" applyAlignment="1" applyProtection="1">
      <alignment horizontal="center"/>
      <protection locked="0"/>
    </xf>
    <xf numFmtId="44" fontId="3" fillId="2" borderId="4" xfId="0" applyNumberFormat="1" applyFont="1" applyFill="1" applyBorder="1" applyAlignment="1" applyProtection="1">
      <alignment horizontal="center"/>
      <protection locked="0"/>
    </xf>
    <xf numFmtId="44" fontId="3" fillId="2" borderId="5" xfId="0" applyNumberFormat="1" applyFont="1" applyFill="1" applyBorder="1" applyAlignment="1" applyProtection="1">
      <alignment horizontal="center"/>
      <protection locked="0"/>
    </xf>
    <xf numFmtId="44" fontId="3" fillId="2" borderId="7" xfId="0" applyNumberFormat="1" applyFont="1" applyFill="1" applyBorder="1" applyAlignment="1" applyProtection="1">
      <alignment horizontal="center"/>
      <protection locked="0"/>
    </xf>
    <xf numFmtId="44" fontId="3" fillId="2" borderId="14" xfId="0" applyNumberFormat="1" applyFont="1" applyFill="1" applyBorder="1" applyAlignment="1" applyProtection="1">
      <alignment horizontal="center"/>
      <protection locked="0"/>
    </xf>
    <xf numFmtId="44" fontId="3" fillId="2" borderId="15" xfId="0" applyNumberFormat="1" applyFont="1" applyFill="1" applyBorder="1" applyAlignment="1" applyProtection="1">
      <alignment horizontal="center"/>
      <protection locked="0"/>
    </xf>
    <xf numFmtId="44" fontId="3" fillId="2" borderId="27" xfId="0" applyNumberFormat="1" applyFont="1" applyFill="1" applyBorder="1" applyAlignment="1" applyProtection="1">
      <alignment horizontal="center"/>
      <protection locked="0"/>
    </xf>
    <xf numFmtId="44" fontId="3" fillId="2" borderId="71" xfId="0" applyNumberFormat="1" applyFont="1" applyFill="1" applyBorder="1" applyAlignment="1" applyProtection="1">
      <alignment horizontal="center"/>
      <protection locked="0"/>
    </xf>
    <xf numFmtId="0" fontId="3" fillId="0" borderId="16" xfId="0" applyFont="1" applyBorder="1" applyAlignment="1" applyProtection="1">
      <alignment horizontal="center"/>
      <protection locked="0"/>
    </xf>
    <xf numFmtId="0" fontId="3" fillId="0" borderId="17" xfId="0" applyFont="1" applyBorder="1" applyAlignment="1" applyProtection="1">
      <alignment horizontal="center"/>
      <protection locked="0"/>
    </xf>
    <xf numFmtId="0" fontId="3" fillId="0" borderId="23"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3" fillId="0" borderId="24" xfId="0" applyFont="1" applyBorder="1" applyAlignment="1" applyProtection="1">
      <alignment horizontal="center"/>
      <protection locked="0"/>
    </xf>
    <xf numFmtId="0" fontId="3" fillId="0" borderId="9"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5" xfId="0" applyFont="1" applyBorder="1" applyAlignment="1" applyProtection="1">
      <alignment horizontal="center"/>
      <protection locked="0"/>
    </xf>
    <xf numFmtId="0" fontId="3" fillId="0" borderId="7" xfId="0" applyFont="1" applyBorder="1" applyAlignment="1" applyProtection="1">
      <alignment horizontal="center"/>
      <protection locked="0"/>
    </xf>
    <xf numFmtId="0" fontId="3" fillId="0" borderId="71" xfId="0" applyFont="1" applyBorder="1" applyAlignment="1" applyProtection="1">
      <alignment horizontal="center"/>
      <protection locked="0"/>
    </xf>
    <xf numFmtId="168" fontId="3" fillId="0" borderId="5" xfId="0" applyNumberFormat="1" applyFont="1" applyBorder="1" applyAlignment="1" applyProtection="1">
      <alignment horizontal="right"/>
      <protection locked="0"/>
    </xf>
    <xf numFmtId="0" fontId="13" fillId="2" borderId="4" xfId="0" applyFont="1" applyFill="1" applyBorder="1" applyAlignment="1" applyProtection="1">
      <alignment horizontal="center"/>
      <protection locked="0"/>
    </xf>
    <xf numFmtId="0" fontId="13" fillId="2" borderId="5" xfId="0" applyFont="1" applyFill="1" applyBorder="1" applyAlignment="1" applyProtection="1">
      <alignment horizontal="center"/>
      <protection locked="0"/>
    </xf>
    <xf numFmtId="0" fontId="13" fillId="2" borderId="7" xfId="0" applyFont="1" applyFill="1" applyBorder="1" applyAlignment="1" applyProtection="1">
      <alignment horizontal="center"/>
      <protection locked="0"/>
    </xf>
    <xf numFmtId="0" fontId="13" fillId="2" borderId="13" xfId="0" applyFont="1" applyFill="1" applyBorder="1" applyAlignment="1" applyProtection="1">
      <alignment horizontal="center"/>
      <protection locked="0"/>
    </xf>
    <xf numFmtId="0" fontId="13" fillId="2" borderId="25" xfId="0" applyFont="1" applyFill="1" applyBorder="1" applyAlignment="1" applyProtection="1">
      <alignment horizontal="center"/>
      <protection locked="0"/>
    </xf>
    <xf numFmtId="0" fontId="3" fillId="2" borderId="13" xfId="0" applyFont="1" applyFill="1" applyBorder="1" applyAlignment="1" applyProtection="1">
      <alignment horizontal="left" wrapText="1" indent="1"/>
      <protection locked="0"/>
    </xf>
    <xf numFmtId="0" fontId="3" fillId="2" borderId="0" xfId="0" applyFont="1" applyFill="1" applyBorder="1" applyAlignment="1" applyProtection="1">
      <alignment horizontal="left" wrapText="1" indent="1"/>
      <protection locked="0"/>
    </xf>
    <xf numFmtId="0" fontId="3" fillId="2" borderId="25" xfId="0" applyFont="1" applyFill="1" applyBorder="1" applyAlignment="1" applyProtection="1">
      <alignment horizontal="left" wrapText="1" indent="1"/>
      <protection locked="0"/>
    </xf>
    <xf numFmtId="0" fontId="3" fillId="2" borderId="13" xfId="0" applyFont="1" applyFill="1" applyBorder="1" applyAlignment="1" applyProtection="1">
      <alignment horizontal="left" wrapText="1"/>
      <protection locked="0"/>
    </xf>
    <xf numFmtId="0" fontId="3" fillId="2" borderId="0" xfId="0" applyFont="1" applyFill="1" applyBorder="1" applyAlignment="1" applyProtection="1">
      <alignment horizontal="left" wrapText="1"/>
      <protection locked="0"/>
    </xf>
    <xf numFmtId="0" fontId="3" fillId="2" borderId="25" xfId="0" applyFont="1" applyFill="1" applyBorder="1" applyAlignment="1" applyProtection="1">
      <alignment horizontal="left" wrapText="1"/>
      <protection locked="0"/>
    </xf>
    <xf numFmtId="0" fontId="3" fillId="2" borderId="0" xfId="0" applyFont="1" applyFill="1" applyBorder="1" applyAlignment="1" applyProtection="1">
      <alignment horizontal="center" wrapText="1"/>
      <protection locked="0"/>
    </xf>
    <xf numFmtId="0" fontId="3" fillId="2" borderId="0" xfId="0" applyFont="1" applyFill="1" applyBorder="1" applyAlignment="1" applyProtection="1">
      <alignment wrapText="1"/>
      <protection locked="0"/>
    </xf>
    <xf numFmtId="0" fontId="3" fillId="2" borderId="31" xfId="0" applyFont="1" applyFill="1" applyBorder="1" applyAlignment="1" applyProtection="1">
      <alignment horizontal="center"/>
      <protection locked="0"/>
    </xf>
    <xf numFmtId="0" fontId="3" fillId="2" borderId="50" xfId="0" applyFont="1" applyFill="1" applyBorder="1" applyAlignment="1" applyProtection="1">
      <alignment horizontal="left" vertical="top"/>
      <protection locked="0"/>
    </xf>
    <xf numFmtId="0" fontId="3" fillId="2" borderId="0" xfId="0" applyFont="1" applyFill="1" applyBorder="1" applyAlignment="1" applyProtection="1">
      <alignment horizontal="right" wrapText="1"/>
      <protection locked="0"/>
    </xf>
    <xf numFmtId="39" fontId="3" fillId="2" borderId="50" xfId="0" applyNumberFormat="1" applyFont="1" applyFill="1" applyBorder="1" applyAlignment="1" applyProtection="1">
      <alignment horizontal="center"/>
      <protection locked="0"/>
    </xf>
    <xf numFmtId="39" fontId="3" fillId="3" borderId="50" xfId="0" applyNumberFormat="1" applyFont="1" applyFill="1" applyBorder="1" applyAlignment="1" applyProtection="1">
      <alignment horizontal="center"/>
      <protection locked="0"/>
    </xf>
    <xf numFmtId="0" fontId="3" fillId="2" borderId="0" xfId="0" applyFont="1" applyFill="1" applyBorder="1" applyAlignment="1" applyProtection="1">
      <alignment horizontal="left" vertical="top" wrapText="1"/>
      <protection locked="0"/>
    </xf>
    <xf numFmtId="0" fontId="3" fillId="2" borderId="16" xfId="0" applyFont="1" applyFill="1" applyBorder="1" applyAlignment="1" applyProtection="1">
      <alignment horizontal="left" vertical="top" wrapText="1"/>
      <protection locked="0"/>
    </xf>
    <xf numFmtId="0" fontId="3" fillId="2" borderId="50" xfId="0" applyFont="1" applyFill="1" applyBorder="1" applyAlignment="1" applyProtection="1">
      <alignment horizontal="center"/>
      <protection locked="0"/>
    </xf>
    <xf numFmtId="0" fontId="3" fillId="2" borderId="77" xfId="0" applyFont="1" applyFill="1" applyBorder="1" applyAlignment="1" applyProtection="1">
      <alignment horizontal="center"/>
      <protection locked="0"/>
    </xf>
    <xf numFmtId="168" fontId="3" fillId="0" borderId="0" xfId="0" applyNumberFormat="1" applyFont="1" applyBorder="1" applyAlignment="1" applyProtection="1">
      <alignment horizontal="right"/>
      <protection locked="0"/>
    </xf>
    <xf numFmtId="44" fontId="19" fillId="2" borderId="0" xfId="0" applyNumberFormat="1" applyFont="1" applyFill="1" applyAlignment="1" applyProtection="1">
      <alignment horizontal="center"/>
      <protection locked="0"/>
    </xf>
    <xf numFmtId="0" fontId="3" fillId="2" borderId="50" xfId="0" applyFont="1" applyFill="1" applyBorder="1" applyAlignment="1" applyProtection="1">
      <alignment horizontal="center" vertical="top"/>
      <protection locked="0"/>
    </xf>
    <xf numFmtId="44" fontId="3" fillId="2" borderId="13" xfId="0" applyNumberFormat="1" applyFont="1" applyFill="1" applyBorder="1" applyAlignment="1" applyProtection="1">
      <alignment horizontal="center"/>
      <protection locked="0"/>
    </xf>
    <xf numFmtId="44" fontId="3" fillId="2" borderId="0" xfId="0" applyNumberFormat="1" applyFont="1" applyFill="1" applyBorder="1" applyAlignment="1" applyProtection="1">
      <alignment horizontal="center"/>
      <protection locked="0"/>
    </xf>
    <xf numFmtId="44" fontId="3" fillId="2" borderId="25" xfId="0" applyNumberFormat="1" applyFont="1" applyFill="1" applyBorder="1" applyAlignment="1" applyProtection="1">
      <alignment horizontal="center"/>
      <protection locked="0"/>
    </xf>
    <xf numFmtId="44" fontId="3" fillId="2" borderId="18" xfId="0" applyNumberFormat="1" applyFont="1" applyFill="1" applyBorder="1" applyAlignment="1" applyProtection="1">
      <alignment horizontal="left"/>
      <protection locked="0"/>
    </xf>
    <xf numFmtId="44" fontId="3" fillId="2" borderId="19" xfId="0" applyNumberFormat="1" applyFont="1" applyFill="1" applyBorder="1" applyAlignment="1" applyProtection="1">
      <alignment horizontal="left"/>
      <protection locked="0"/>
    </xf>
    <xf numFmtId="44" fontId="20" fillId="2" borderId="14" xfId="0" applyNumberFormat="1" applyFont="1" applyFill="1" applyBorder="1" applyAlignment="1" applyProtection="1">
      <alignment horizontal="center"/>
      <protection locked="0"/>
    </xf>
    <xf numFmtId="44" fontId="20" fillId="2" borderId="15" xfId="0" applyNumberFormat="1" applyFont="1" applyFill="1" applyBorder="1" applyAlignment="1" applyProtection="1">
      <alignment horizontal="center"/>
      <protection locked="0"/>
    </xf>
    <xf numFmtId="44" fontId="20" fillId="2" borderId="27" xfId="0" applyNumberFormat="1" applyFont="1" applyFill="1" applyBorder="1" applyAlignment="1" applyProtection="1">
      <alignment horizontal="center"/>
      <protection locked="0"/>
    </xf>
    <xf numFmtId="44" fontId="3" fillId="2" borderId="10" xfId="0" applyNumberFormat="1" applyFont="1" applyFill="1" applyBorder="1" applyAlignment="1" applyProtection="1">
      <alignment horizontal="center"/>
      <protection locked="0"/>
    </xf>
    <xf numFmtId="44" fontId="3" fillId="2" borderId="11" xfId="0" applyNumberFormat="1" applyFont="1" applyFill="1" applyBorder="1" applyAlignment="1" applyProtection="1">
      <alignment horizontal="center"/>
      <protection locked="0"/>
    </xf>
    <xf numFmtId="44" fontId="3" fillId="2" borderId="12" xfId="0" applyNumberFormat="1" applyFont="1" applyFill="1" applyBorder="1" applyAlignment="1" applyProtection="1">
      <alignment horizontal="center"/>
      <protection locked="0"/>
    </xf>
    <xf numFmtId="44" fontId="20" fillId="2" borderId="0" xfId="0" applyNumberFormat="1" applyFont="1" applyFill="1" applyBorder="1" applyAlignment="1" applyProtection="1">
      <alignment horizontal="center"/>
      <protection locked="0"/>
    </xf>
    <xf numFmtId="44" fontId="3" fillId="2" borderId="21" xfId="0" applyNumberFormat="1" applyFont="1" applyFill="1" applyBorder="1" applyAlignment="1" applyProtection="1">
      <alignment horizontal="left"/>
      <protection locked="0"/>
    </xf>
    <xf numFmtId="44" fontId="3" fillId="2" borderId="1" xfId="0" applyNumberFormat="1" applyFont="1" applyFill="1" applyBorder="1" applyAlignment="1" applyProtection="1">
      <alignment horizontal="left"/>
      <protection locked="0"/>
    </xf>
    <xf numFmtId="44" fontId="3" fillId="2" borderId="44" xfId="0" applyNumberFormat="1" applyFont="1" applyFill="1" applyBorder="1" applyAlignment="1" applyProtection="1">
      <alignment horizontal="center"/>
      <protection locked="0"/>
    </xf>
    <xf numFmtId="44" fontId="3" fillId="2" borderId="41" xfId="0" applyNumberFormat="1" applyFont="1" applyFill="1" applyBorder="1" applyAlignment="1" applyProtection="1">
      <alignment horizontal="center"/>
      <protection locked="0"/>
    </xf>
    <xf numFmtId="44" fontId="3" fillId="2" borderId="42" xfId="0" applyNumberFormat="1" applyFont="1" applyFill="1" applyBorder="1" applyAlignment="1" applyProtection="1">
      <alignment horizontal="center"/>
      <protection locked="0"/>
    </xf>
    <xf numFmtId="44" fontId="3" fillId="2" borderId="8" xfId="0" applyNumberFormat="1" applyFont="1" applyFill="1" applyBorder="1" applyAlignment="1" applyProtection="1">
      <alignment horizontal="left"/>
      <protection locked="0"/>
    </xf>
    <xf numFmtId="44" fontId="3" fillId="2" borderId="2" xfId="0" applyNumberFormat="1" applyFont="1" applyFill="1" applyBorder="1" applyAlignment="1" applyProtection="1">
      <alignment horizontal="left"/>
      <protection locked="0"/>
    </xf>
    <xf numFmtId="44" fontId="13" fillId="2" borderId="0" xfId="0" applyNumberFormat="1" applyFont="1" applyFill="1" applyBorder="1" applyAlignment="1" applyProtection="1">
      <alignment horizontal="center"/>
      <protection locked="0"/>
    </xf>
    <xf numFmtId="44" fontId="3" fillId="2" borderId="68" xfId="0" applyNumberFormat="1" applyFont="1" applyFill="1" applyBorder="1" applyAlignment="1" applyProtection="1">
      <alignment horizontal="center"/>
      <protection locked="0"/>
    </xf>
    <xf numFmtId="44" fontId="3" fillId="2" borderId="69" xfId="0" applyNumberFormat="1" applyFont="1" applyFill="1" applyBorder="1" applyAlignment="1" applyProtection="1">
      <alignment horizontal="center"/>
      <protection locked="0"/>
    </xf>
    <xf numFmtId="0" fontId="3" fillId="2" borderId="67" xfId="0" applyNumberFormat="1" applyFont="1" applyFill="1" applyBorder="1" applyAlignment="1" applyProtection="1">
      <alignment horizontal="left"/>
      <protection locked="0"/>
    </xf>
    <xf numFmtId="0" fontId="3" fillId="2" borderId="68" xfId="0" applyNumberFormat="1" applyFont="1" applyFill="1" applyBorder="1" applyAlignment="1" applyProtection="1">
      <alignment horizontal="left"/>
      <protection locked="0"/>
    </xf>
    <xf numFmtId="0" fontId="3" fillId="2" borderId="49" xfId="0" applyNumberFormat="1" applyFont="1" applyFill="1" applyBorder="1" applyAlignment="1" applyProtection="1">
      <alignment horizontal="left"/>
      <protection locked="0"/>
    </xf>
    <xf numFmtId="0" fontId="3" fillId="2" borderId="66" xfId="0" applyNumberFormat="1" applyFont="1" applyFill="1" applyBorder="1" applyAlignment="1" applyProtection="1">
      <alignment horizontal="left"/>
      <protection locked="0"/>
    </xf>
    <xf numFmtId="0" fontId="3" fillId="2" borderId="41" xfId="0" applyNumberFormat="1" applyFont="1" applyFill="1" applyBorder="1" applyAlignment="1" applyProtection="1">
      <alignment horizontal="left"/>
      <protection locked="0"/>
    </xf>
    <xf numFmtId="0" fontId="3" fillId="2" borderId="44" xfId="0" applyNumberFormat="1" applyFont="1" applyFill="1" applyBorder="1" applyAlignment="1" applyProtection="1">
      <alignment horizontal="left"/>
      <protection locked="0"/>
    </xf>
    <xf numFmtId="44" fontId="3" fillId="2" borderId="60" xfId="0" applyNumberFormat="1" applyFont="1" applyFill="1" applyBorder="1" applyAlignment="1" applyProtection="1">
      <alignment horizontal="left"/>
      <protection locked="0"/>
    </xf>
    <xf numFmtId="44" fontId="3" fillId="2" borderId="38" xfId="0" applyNumberFormat="1" applyFont="1" applyFill="1" applyBorder="1" applyAlignment="1" applyProtection="1">
      <alignment horizontal="left"/>
      <protection locked="0"/>
    </xf>
    <xf numFmtId="44" fontId="3" fillId="2" borderId="61" xfId="0" applyNumberFormat="1" applyFont="1" applyFill="1" applyBorder="1" applyAlignment="1" applyProtection="1">
      <alignment horizontal="left"/>
      <protection locked="0"/>
    </xf>
    <xf numFmtId="44" fontId="3" fillId="2" borderId="54" xfId="0" applyNumberFormat="1" applyFont="1" applyFill="1" applyBorder="1" applyAlignment="1" applyProtection="1">
      <alignment horizontal="left"/>
      <protection locked="0"/>
    </xf>
    <xf numFmtId="44" fontId="3" fillId="2" borderId="55" xfId="0" applyNumberFormat="1" applyFont="1" applyFill="1" applyBorder="1" applyAlignment="1" applyProtection="1">
      <alignment horizontal="left"/>
      <protection locked="0"/>
    </xf>
    <xf numFmtId="44" fontId="3" fillId="2" borderId="56" xfId="0" applyNumberFormat="1" applyFont="1" applyFill="1" applyBorder="1" applyAlignment="1" applyProtection="1">
      <alignment horizontal="left"/>
      <protection locked="0"/>
    </xf>
    <xf numFmtId="44" fontId="3" fillId="2" borderId="57" xfId="0" applyNumberFormat="1" applyFont="1" applyFill="1" applyBorder="1" applyAlignment="1" applyProtection="1">
      <alignment horizontal="left"/>
      <protection locked="0"/>
    </xf>
    <xf numFmtId="44" fontId="3" fillId="2" borderId="58" xfId="0" applyNumberFormat="1" applyFont="1" applyFill="1" applyBorder="1" applyAlignment="1" applyProtection="1">
      <alignment horizontal="left"/>
      <protection locked="0"/>
    </xf>
    <xf numFmtId="44" fontId="3" fillId="2" borderId="40" xfId="0" applyNumberFormat="1" applyFont="1" applyFill="1" applyBorder="1" applyAlignment="1" applyProtection="1">
      <alignment horizontal="left"/>
      <protection locked="0"/>
    </xf>
    <xf numFmtId="44" fontId="3" fillId="2" borderId="62" xfId="0" applyNumberFormat="1" applyFont="1" applyFill="1" applyBorder="1" applyAlignment="1" applyProtection="1">
      <alignment horizontal="left"/>
      <protection locked="0"/>
    </xf>
    <xf numFmtId="44" fontId="3" fillId="2" borderId="63" xfId="0" applyNumberFormat="1" applyFont="1" applyFill="1" applyBorder="1" applyAlignment="1" applyProtection="1">
      <alignment horizontal="left"/>
      <protection locked="0"/>
    </xf>
    <xf numFmtId="44" fontId="3" fillId="2" borderId="48" xfId="0" applyNumberFormat="1" applyFont="1" applyFill="1" applyBorder="1" applyAlignment="1" applyProtection="1">
      <alignment horizontal="left"/>
      <protection locked="0"/>
    </xf>
    <xf numFmtId="0" fontId="3" fillId="2" borderId="57" xfId="0" applyNumberFormat="1" applyFont="1" applyFill="1" applyBorder="1" applyAlignment="1" applyProtection="1">
      <alignment horizontal="left"/>
      <protection locked="0"/>
    </xf>
    <xf numFmtId="0" fontId="3" fillId="2" borderId="58" xfId="0" applyNumberFormat="1" applyFont="1" applyFill="1" applyBorder="1" applyAlignment="1" applyProtection="1">
      <alignment horizontal="left"/>
      <protection locked="0"/>
    </xf>
    <xf numFmtId="0" fontId="3" fillId="2" borderId="40" xfId="0" applyNumberFormat="1" applyFont="1" applyFill="1" applyBorder="1" applyAlignment="1" applyProtection="1">
      <alignment horizontal="left"/>
      <protection locked="0"/>
    </xf>
    <xf numFmtId="0" fontId="3" fillId="2" borderId="59" xfId="0" applyNumberFormat="1" applyFont="1" applyFill="1" applyBorder="1" applyAlignment="1" applyProtection="1">
      <alignment horizontal="left"/>
      <protection locked="0"/>
    </xf>
    <xf numFmtId="0" fontId="3" fillId="2" borderId="35" xfId="0" applyNumberFormat="1" applyFont="1" applyFill="1" applyBorder="1" applyAlignment="1" applyProtection="1">
      <alignment horizontal="left"/>
      <protection locked="0"/>
    </xf>
    <xf numFmtId="0" fontId="3" fillId="2" borderId="37" xfId="0" applyNumberFormat="1" applyFont="1" applyFill="1" applyBorder="1" applyAlignment="1" applyProtection="1">
      <alignment horizontal="left"/>
      <protection locked="0"/>
    </xf>
    <xf numFmtId="0" fontId="3" fillId="2" borderId="64" xfId="0" applyNumberFormat="1" applyFont="1" applyFill="1" applyBorder="1" applyAlignment="1" applyProtection="1">
      <alignment horizontal="left"/>
      <protection locked="0"/>
    </xf>
    <xf numFmtId="0" fontId="3" fillId="2" borderId="65" xfId="0" applyNumberFormat="1" applyFont="1" applyFill="1" applyBorder="1" applyAlignment="1" applyProtection="1">
      <alignment horizontal="left"/>
      <protection locked="0"/>
    </xf>
    <xf numFmtId="0" fontId="3" fillId="2" borderId="45" xfId="0" applyNumberFormat="1" applyFont="1" applyFill="1" applyBorder="1" applyAlignment="1" applyProtection="1">
      <alignment horizontal="left"/>
      <protection locked="0"/>
    </xf>
    <xf numFmtId="0" fontId="3" fillId="0" borderId="19" xfId="0" applyFont="1" applyBorder="1" applyAlignment="1" applyProtection="1">
      <alignment horizontal="center"/>
      <protection locked="0"/>
    </xf>
    <xf numFmtId="0" fontId="3" fillId="2" borderId="0" xfId="0" applyFont="1" applyFill="1" applyAlignment="1" applyProtection="1">
      <alignment horizontal="left" wrapText="1"/>
      <protection locked="0"/>
    </xf>
    <xf numFmtId="44" fontId="20" fillId="2" borderId="8" xfId="0" applyNumberFormat="1" applyFont="1" applyFill="1" applyBorder="1" applyAlignment="1" applyProtection="1">
      <alignment horizontal="center"/>
      <protection locked="0"/>
    </xf>
    <xf numFmtId="44" fontId="20" fillId="2" borderId="2" xfId="0" applyNumberFormat="1" applyFont="1" applyFill="1" applyBorder="1" applyAlignment="1" applyProtection="1">
      <alignment horizontal="center"/>
      <protection locked="0"/>
    </xf>
    <xf numFmtId="44" fontId="20" fillId="2" borderId="3" xfId="0" applyNumberFormat="1" applyFont="1" applyFill="1" applyBorder="1" applyAlignment="1" applyProtection="1">
      <alignment horizontal="center"/>
      <protection locked="0"/>
    </xf>
    <xf numFmtId="44" fontId="20" fillId="2" borderId="18" xfId="0" applyNumberFormat="1" applyFont="1" applyFill="1" applyBorder="1" applyAlignment="1" applyProtection="1">
      <alignment horizontal="center"/>
      <protection locked="0"/>
    </xf>
    <xf numFmtId="44" fontId="20" fillId="2" borderId="19" xfId="0" applyNumberFormat="1" applyFont="1" applyFill="1" applyBorder="1" applyAlignment="1" applyProtection="1">
      <alignment horizontal="center"/>
      <protection locked="0"/>
    </xf>
    <xf numFmtId="44" fontId="20" fillId="2" borderId="20" xfId="0" applyNumberFormat="1" applyFont="1" applyFill="1" applyBorder="1" applyAlignment="1" applyProtection="1">
      <alignment horizontal="center"/>
      <protection locked="0"/>
    </xf>
    <xf numFmtId="44" fontId="20" fillId="2" borderId="21" xfId="0" applyNumberFormat="1" applyFont="1" applyFill="1" applyBorder="1" applyAlignment="1" applyProtection="1">
      <alignment horizontal="center"/>
      <protection locked="0"/>
    </xf>
    <xf numFmtId="44" fontId="20" fillId="2" borderId="1" xfId="0" applyNumberFormat="1" applyFont="1" applyFill="1" applyBorder="1" applyAlignment="1" applyProtection="1">
      <alignment horizontal="center"/>
      <protection locked="0"/>
    </xf>
    <xf numFmtId="44" fontId="20" fillId="2" borderId="22" xfId="0" applyNumberFormat="1" applyFont="1" applyFill="1" applyBorder="1" applyAlignment="1" applyProtection="1">
      <alignment horizontal="center"/>
      <protection locked="0"/>
    </xf>
    <xf numFmtId="0" fontId="3" fillId="2" borderId="53" xfId="0" applyFont="1" applyFill="1" applyBorder="1" applyAlignment="1" applyProtection="1">
      <alignment horizontal="left"/>
      <protection locked="0"/>
    </xf>
    <xf numFmtId="0" fontId="3" fillId="2" borderId="14" xfId="0" applyFont="1" applyFill="1" applyBorder="1" applyAlignment="1" applyProtection="1">
      <alignment horizontal="left"/>
      <protection locked="0"/>
    </xf>
    <xf numFmtId="0" fontId="3" fillId="2" borderId="33" xfId="0" applyFont="1" applyFill="1" applyBorder="1" applyAlignment="1" applyProtection="1">
      <alignment horizontal="left"/>
      <protection locked="0"/>
    </xf>
    <xf numFmtId="0" fontId="3" fillId="2" borderId="18" xfId="0" applyFont="1" applyFill="1" applyBorder="1" applyAlignment="1" applyProtection="1">
      <alignment horizontal="left"/>
      <protection locked="0"/>
    </xf>
    <xf numFmtId="0" fontId="3" fillId="2" borderId="33" xfId="0" applyFont="1" applyFill="1" applyBorder="1" applyAlignment="1" applyProtection="1">
      <alignment horizontal="left" indent="2"/>
      <protection locked="0"/>
    </xf>
    <xf numFmtId="0" fontId="3" fillId="2" borderId="18" xfId="0" applyFont="1" applyFill="1" applyBorder="1" applyAlignment="1" applyProtection="1">
      <alignment horizontal="left" indent="2"/>
      <protection locked="0"/>
    </xf>
    <xf numFmtId="0" fontId="3" fillId="2" borderId="51" xfId="0" applyFont="1" applyFill="1" applyBorder="1" applyAlignment="1" applyProtection="1">
      <protection locked="0"/>
    </xf>
    <xf numFmtId="0" fontId="3" fillId="2" borderId="34" xfId="0" applyFont="1" applyFill="1" applyBorder="1" applyAlignment="1" applyProtection="1">
      <alignment horizontal="left" indent="2"/>
      <protection locked="0"/>
    </xf>
    <xf numFmtId="0" fontId="3" fillId="2" borderId="33" xfId="0" applyFont="1" applyFill="1" applyBorder="1" applyAlignment="1" applyProtection="1">
      <protection locked="0"/>
    </xf>
    <xf numFmtId="0" fontId="3" fillId="2" borderId="32" xfId="0" applyFont="1" applyFill="1" applyBorder="1" applyAlignment="1" applyProtection="1">
      <protection locked="0"/>
    </xf>
    <xf numFmtId="44" fontId="0" fillId="2" borderId="50" xfId="0" applyNumberFormat="1" applyFont="1" applyFill="1" applyBorder="1" applyAlignment="1" applyProtection="1">
      <alignment horizontal="center"/>
      <protection locked="0"/>
    </xf>
    <xf numFmtId="0" fontId="3" fillId="2" borderId="34" xfId="0" applyFont="1" applyFill="1" applyBorder="1" applyAlignment="1" applyProtection="1">
      <alignment horizontal="left" indent="4"/>
      <protection locked="0"/>
    </xf>
    <xf numFmtId="0" fontId="3" fillId="2" borderId="21" xfId="0" applyFont="1" applyFill="1" applyBorder="1" applyAlignment="1" applyProtection="1">
      <alignment horizontal="left" indent="4"/>
      <protection locked="0"/>
    </xf>
    <xf numFmtId="0" fontId="3" fillId="2" borderId="71" xfId="0" applyFont="1" applyFill="1" applyBorder="1" applyAlignment="1" applyProtection="1">
      <alignment horizontal="left"/>
      <protection locked="0"/>
    </xf>
    <xf numFmtId="0" fontId="3" fillId="2" borderId="4" xfId="0" applyFont="1" applyFill="1" applyBorder="1" applyAlignment="1" applyProtection="1">
      <alignment horizontal="left"/>
      <protection locked="0"/>
    </xf>
    <xf numFmtId="0" fontId="3" fillId="2" borderId="50" xfId="0" applyFont="1" applyFill="1" applyBorder="1" applyAlignment="1" applyProtection="1">
      <protection locked="0"/>
    </xf>
    <xf numFmtId="0" fontId="3" fillId="2" borderId="50" xfId="0" applyFont="1" applyFill="1" applyBorder="1" applyAlignment="1" applyProtection="1">
      <alignment horizontal="left" indent="4"/>
      <protection locked="0"/>
    </xf>
    <xf numFmtId="0" fontId="3" fillId="2" borderId="9" xfId="0" applyFont="1" applyFill="1" applyBorder="1" applyAlignment="1" applyProtection="1">
      <alignment horizontal="left" indent="4"/>
      <protection locked="0"/>
    </xf>
    <xf numFmtId="0" fontId="3" fillId="2" borderId="34" xfId="0" applyFont="1" applyFill="1" applyBorder="1" applyAlignment="1" applyProtection="1">
      <protection locked="0"/>
    </xf>
    <xf numFmtId="0" fontId="15" fillId="2" borderId="50" xfId="0" applyFont="1" applyFill="1" applyBorder="1" applyAlignment="1" applyProtection="1">
      <protection locked="0"/>
    </xf>
    <xf numFmtId="0" fontId="3" fillId="2" borderId="34" xfId="0" applyFont="1" applyFill="1" applyBorder="1" applyAlignment="1" applyProtection="1">
      <alignment horizontal="left" indent="1"/>
      <protection locked="0"/>
    </xf>
    <xf numFmtId="44" fontId="4" fillId="2" borderId="33" xfId="0" applyNumberFormat="1" applyFont="1" applyFill="1" applyBorder="1" applyAlignment="1" applyProtection="1">
      <alignment horizontal="center"/>
      <protection locked="0"/>
    </xf>
    <xf numFmtId="44" fontId="4" fillId="2" borderId="34" xfId="0" applyNumberFormat="1" applyFont="1" applyFill="1" applyBorder="1" applyAlignment="1" applyProtection="1">
      <alignment horizontal="center"/>
      <protection locked="0"/>
    </xf>
    <xf numFmtId="0" fontId="3" fillId="2" borderId="21" xfId="0" applyFont="1" applyFill="1" applyBorder="1" applyAlignment="1" applyProtection="1">
      <alignment horizontal="center"/>
      <protection locked="0"/>
    </xf>
    <xf numFmtId="0" fontId="3" fillId="2" borderId="32" xfId="0" applyFont="1" applyFill="1" applyBorder="1" applyAlignment="1" applyProtection="1">
      <alignment horizontal="left" indent="1"/>
      <protection locked="0"/>
    </xf>
    <xf numFmtId="0" fontId="15" fillId="2" borderId="50" xfId="0" applyFont="1" applyFill="1" applyBorder="1" applyAlignment="1" applyProtection="1">
      <alignment horizontal="center"/>
      <protection locked="0"/>
    </xf>
    <xf numFmtId="0" fontId="3" fillId="2" borderId="21" xfId="0" applyFont="1" applyFill="1" applyBorder="1" applyAlignment="1" applyProtection="1">
      <alignment horizontal="left"/>
      <protection locked="0"/>
    </xf>
    <xf numFmtId="0" fontId="3" fillId="2" borderId="1" xfId="0" applyFont="1" applyFill="1" applyBorder="1" applyAlignment="1" applyProtection="1">
      <alignment horizontal="left"/>
      <protection locked="0"/>
    </xf>
    <xf numFmtId="0" fontId="3" fillId="2" borderId="22" xfId="0" applyFont="1" applyFill="1" applyBorder="1" applyAlignment="1" applyProtection="1">
      <alignment horizontal="left"/>
      <protection locked="0"/>
    </xf>
    <xf numFmtId="0" fontId="3" fillId="2" borderId="19" xfId="0" applyFont="1" applyFill="1" applyBorder="1" applyAlignment="1" applyProtection="1">
      <alignment horizontal="left"/>
      <protection locked="0"/>
    </xf>
    <xf numFmtId="0" fontId="3" fillId="2" borderId="20" xfId="0" applyFont="1" applyFill="1" applyBorder="1" applyAlignment="1" applyProtection="1">
      <alignment horizontal="left"/>
      <protection locked="0"/>
    </xf>
    <xf numFmtId="0" fontId="3" fillId="2" borderId="32" xfId="0" applyFont="1" applyFill="1" applyBorder="1" applyAlignment="1" applyProtection="1">
      <alignment horizontal="left"/>
      <protection locked="0"/>
    </xf>
    <xf numFmtId="44" fontId="4" fillId="2" borderId="50" xfId="0" applyNumberFormat="1" applyFont="1" applyFill="1" applyBorder="1" applyAlignment="1" applyProtection="1">
      <alignment horizontal="center"/>
      <protection locked="0"/>
    </xf>
    <xf numFmtId="44" fontId="4" fillId="2" borderId="4" xfId="0" applyNumberFormat="1" applyFont="1" applyFill="1" applyBorder="1" applyAlignment="1" applyProtection="1">
      <alignment horizontal="center"/>
      <protection locked="0"/>
    </xf>
    <xf numFmtId="44" fontId="4" fillId="2" borderId="5" xfId="0" applyNumberFormat="1" applyFont="1" applyFill="1" applyBorder="1" applyAlignment="1" applyProtection="1">
      <alignment horizontal="center"/>
      <protection locked="0"/>
    </xf>
    <xf numFmtId="44" fontId="4" fillId="2" borderId="7" xfId="0" applyNumberFormat="1" applyFont="1" applyFill="1" applyBorder="1" applyAlignment="1" applyProtection="1">
      <alignment horizontal="center"/>
      <protection locked="0"/>
    </xf>
    <xf numFmtId="0" fontId="3" fillId="2" borderId="52" xfId="0" applyFont="1" applyFill="1" applyBorder="1" applyAlignment="1" applyProtection="1">
      <alignment horizontal="left"/>
      <protection locked="0"/>
    </xf>
    <xf numFmtId="0" fontId="3" fillId="2" borderId="23" xfId="0" applyFont="1" applyFill="1" applyBorder="1" applyAlignment="1" applyProtection="1">
      <alignment horizontal="left"/>
      <protection locked="0"/>
    </xf>
    <xf numFmtId="168" fontId="1" fillId="2" borderId="5" xfId="0" applyNumberFormat="1" applyFont="1" applyFill="1" applyBorder="1" applyAlignment="1" applyProtection="1">
      <alignment horizontal="right" readingOrder="2"/>
      <protection locked="0"/>
    </xf>
    <xf numFmtId="168" fontId="1" fillId="2" borderId="0" xfId="0" applyNumberFormat="1" applyFont="1" applyFill="1" applyBorder="1" applyAlignment="1" applyProtection="1">
      <alignment horizontal="right" readingOrder="2"/>
      <protection locked="0"/>
    </xf>
    <xf numFmtId="0" fontId="3" fillId="2" borderId="0" xfId="0" applyFont="1" applyFill="1" applyAlignment="1" applyProtection="1">
      <alignment horizontal="center" vertical="center" wrapText="1"/>
      <protection locked="0"/>
    </xf>
    <xf numFmtId="0" fontId="3" fillId="2" borderId="0" xfId="0" applyFont="1" applyFill="1" applyAlignment="1" applyProtection="1">
      <alignment horizontal="left" vertical="center" wrapText="1"/>
      <protection locked="0"/>
    </xf>
    <xf numFmtId="168" fontId="3" fillId="0" borderId="0" xfId="0" applyNumberFormat="1" applyFont="1" applyAlignment="1" applyProtection="1">
      <alignment horizontal="right"/>
    </xf>
    <xf numFmtId="39" fontId="3" fillId="0" borderId="4" xfId="0" applyNumberFormat="1" applyFont="1" applyBorder="1" applyAlignment="1">
      <alignment horizontal="center" vertical="top" wrapText="1"/>
    </xf>
    <xf numFmtId="39" fontId="3" fillId="0" borderId="79" xfId="0" applyNumberFormat="1" applyFont="1" applyBorder="1" applyAlignment="1">
      <alignment horizontal="center" vertical="top" wrapText="1"/>
    </xf>
    <xf numFmtId="39" fontId="3" fillId="0" borderId="78" xfId="0" applyNumberFormat="1" applyFont="1" applyBorder="1" applyAlignment="1">
      <alignment horizontal="center" vertical="top" wrapText="1"/>
    </xf>
    <xf numFmtId="39" fontId="3" fillId="0" borderId="37" xfId="0" applyNumberFormat="1" applyFont="1" applyBorder="1" applyAlignment="1">
      <alignment horizontal="center" vertical="top" wrapText="1"/>
    </xf>
    <xf numFmtId="39" fontId="3" fillId="0" borderId="29" xfId="0" applyNumberFormat="1" applyFont="1" applyBorder="1" applyAlignment="1">
      <alignment horizontal="center" vertical="top" wrapText="1"/>
    </xf>
    <xf numFmtId="39" fontId="3" fillId="0" borderId="0" xfId="0" applyNumberFormat="1" applyFont="1" applyAlignment="1">
      <alignment horizontal="left"/>
    </xf>
    <xf numFmtId="37" fontId="3" fillId="0" borderId="61" xfId="0" applyNumberFormat="1" applyFont="1" applyBorder="1" applyAlignment="1">
      <alignment horizontal="center" vertical="top" wrapText="1"/>
    </xf>
    <xf numFmtId="37" fontId="3" fillId="0" borderId="17" xfId="0" applyNumberFormat="1" applyFont="1" applyBorder="1" applyAlignment="1">
      <alignment horizontal="center" vertical="top" wrapText="1"/>
    </xf>
    <xf numFmtId="39" fontId="3" fillId="0" borderId="8" xfId="0" applyNumberFormat="1" applyFont="1" applyBorder="1" applyAlignment="1">
      <alignment horizontal="left"/>
    </xf>
    <xf numFmtId="39" fontId="3" fillId="0" borderId="2" xfId="0" applyNumberFormat="1" applyFont="1" applyBorder="1" applyAlignment="1">
      <alignment horizontal="left"/>
    </xf>
    <xf numFmtId="39" fontId="3" fillId="0" borderId="3" xfId="0" applyNumberFormat="1" applyFont="1" applyBorder="1" applyAlignment="1">
      <alignment horizontal="left"/>
    </xf>
    <xf numFmtId="171" fontId="3" fillId="0" borderId="8" xfId="0" applyNumberFormat="1" applyFont="1" applyBorder="1" applyAlignment="1">
      <alignment horizontal="right"/>
    </xf>
    <xf numFmtId="171" fontId="3" fillId="0" borderId="3" xfId="0" applyNumberFormat="1" applyFont="1" applyBorder="1" applyAlignment="1">
      <alignment horizontal="right"/>
    </xf>
    <xf numFmtId="39" fontId="3" fillId="0" borderId="21" xfId="0" applyNumberFormat="1" applyFont="1" applyBorder="1" applyAlignment="1">
      <alignment horizontal="left"/>
    </xf>
    <xf numFmtId="39" fontId="3" fillId="0" borderId="1" xfId="0" applyNumberFormat="1" applyFont="1" applyBorder="1" applyAlignment="1">
      <alignment horizontal="left"/>
    </xf>
    <xf numFmtId="39" fontId="3" fillId="0" borderId="22" xfId="0" applyNumberFormat="1" applyFont="1" applyBorder="1" applyAlignment="1">
      <alignment horizontal="left"/>
    </xf>
    <xf numFmtId="171" fontId="3" fillId="0" borderId="21" xfId="0" applyNumberFormat="1" applyFont="1" applyBorder="1" applyAlignment="1" applyProtection="1">
      <alignment horizontal="right"/>
      <protection locked="0"/>
    </xf>
    <xf numFmtId="171" fontId="3" fillId="0" borderId="22" xfId="0" applyNumberFormat="1" applyFont="1" applyBorder="1" applyAlignment="1" applyProtection="1">
      <alignment horizontal="right"/>
      <protection locked="0"/>
    </xf>
    <xf numFmtId="39" fontId="3" fillId="0" borderId="0" xfId="0" applyNumberFormat="1" applyFont="1" applyAlignment="1">
      <alignment horizontal="center"/>
    </xf>
    <xf numFmtId="39" fontId="3" fillId="0" borderId="18" xfId="0" applyNumberFormat="1" applyFont="1" applyBorder="1" applyAlignment="1"/>
    <xf numFmtId="39" fontId="3" fillId="0" borderId="20" xfId="0" applyNumberFormat="1" applyFont="1" applyBorder="1" applyAlignment="1"/>
    <xf numFmtId="171" fontId="3" fillId="0" borderId="18" xfId="0" applyNumberFormat="1" applyFont="1" applyBorder="1" applyAlignment="1">
      <alignment horizontal="right"/>
    </xf>
    <xf numFmtId="171" fontId="3" fillId="0" borderId="20" xfId="0" applyNumberFormat="1" applyFont="1" applyBorder="1" applyAlignment="1">
      <alignment horizontal="right"/>
    </xf>
    <xf numFmtId="172" fontId="3" fillId="0" borderId="18" xfId="3" applyNumberFormat="1" applyFont="1" applyBorder="1" applyAlignment="1">
      <alignment horizontal="right"/>
    </xf>
    <xf numFmtId="172" fontId="3" fillId="0" borderId="20" xfId="3" applyNumberFormat="1" applyFont="1" applyBorder="1" applyAlignment="1">
      <alignment horizontal="right"/>
    </xf>
    <xf numFmtId="171" fontId="3" fillId="0" borderId="21" xfId="0" applyNumberFormat="1" applyFont="1" applyBorder="1" applyAlignment="1">
      <alignment horizontal="right"/>
    </xf>
    <xf numFmtId="171" fontId="3" fillId="0" borderId="22" xfId="0" applyNumberFormat="1" applyFont="1" applyBorder="1" applyAlignment="1">
      <alignment horizontal="right"/>
    </xf>
    <xf numFmtId="172" fontId="3" fillId="0" borderId="21" xfId="3" applyNumberFormat="1" applyFont="1" applyBorder="1" applyAlignment="1">
      <alignment horizontal="right"/>
    </xf>
    <xf numFmtId="172" fontId="3" fillId="0" borderId="22" xfId="3" applyNumberFormat="1" applyFont="1" applyBorder="1" applyAlignment="1">
      <alignment horizontal="right"/>
    </xf>
    <xf numFmtId="39" fontId="3" fillId="0" borderId="7" xfId="0" applyNumberFormat="1" applyFont="1" applyBorder="1" applyAlignment="1">
      <alignment horizontal="center" vertical="top" wrapText="1"/>
    </xf>
    <xf numFmtId="39" fontId="3" fillId="0" borderId="25" xfId="0" applyNumberFormat="1" applyFont="1" applyBorder="1" applyAlignment="1">
      <alignment horizontal="center" vertical="top" wrapText="1"/>
    </xf>
    <xf numFmtId="39" fontId="3" fillId="0" borderId="8" xfId="0" applyNumberFormat="1" applyFont="1" applyBorder="1" applyAlignment="1"/>
    <xf numFmtId="39" fontId="3" fillId="0" borderId="3" xfId="0" applyNumberFormat="1" applyFont="1" applyBorder="1" applyAlignment="1"/>
    <xf numFmtId="172" fontId="3" fillId="0" borderId="8" xfId="3" applyNumberFormat="1" applyFont="1" applyBorder="1" applyAlignment="1">
      <alignment horizontal="right"/>
    </xf>
    <xf numFmtId="172" fontId="3" fillId="0" borderId="3" xfId="3" applyNumberFormat="1" applyFont="1" applyBorder="1" applyAlignment="1">
      <alignment horizontal="right"/>
    </xf>
    <xf numFmtId="37" fontId="3" fillId="0" borderId="23" xfId="0" applyNumberFormat="1" applyFont="1" applyBorder="1" applyAlignment="1">
      <alignment horizontal="center" vertical="top" wrapText="1"/>
    </xf>
    <xf numFmtId="37" fontId="3" fillId="0" borderId="30" xfId="0" applyNumberFormat="1" applyFont="1" applyBorder="1" applyAlignment="1">
      <alignment horizontal="center" vertical="top" wrapText="1"/>
    </xf>
    <xf numFmtId="39" fontId="3" fillId="0" borderId="18" xfId="0" applyNumberFormat="1" applyFont="1" applyBorder="1" applyAlignment="1">
      <alignment horizontal="left"/>
    </xf>
    <xf numFmtId="39" fontId="3" fillId="0" borderId="19" xfId="0" applyNumberFormat="1" applyFont="1" applyBorder="1" applyAlignment="1">
      <alignment horizontal="left"/>
    </xf>
    <xf numFmtId="39" fontId="3" fillId="0" borderId="20" xfId="0" applyNumberFormat="1" applyFont="1" applyBorder="1" applyAlignment="1">
      <alignment horizontal="left"/>
    </xf>
    <xf numFmtId="171" fontId="3" fillId="0" borderId="18" xfId="1" applyNumberFormat="1" applyFont="1" applyBorder="1" applyAlignment="1">
      <alignment horizontal="right"/>
    </xf>
    <xf numFmtId="171" fontId="3" fillId="0" borderId="20" xfId="1" applyNumberFormat="1" applyFont="1" applyBorder="1" applyAlignment="1">
      <alignment horizontal="right"/>
    </xf>
    <xf numFmtId="39" fontId="3" fillId="0" borderId="18" xfId="0" applyNumberFormat="1" applyFont="1" applyBorder="1" applyAlignment="1">
      <alignment horizontal="left" indent="1"/>
    </xf>
    <xf numFmtId="39" fontId="3" fillId="0" borderId="19" xfId="0" applyNumberFormat="1" applyFont="1" applyBorder="1" applyAlignment="1">
      <alignment horizontal="left" indent="1"/>
    </xf>
    <xf numFmtId="39" fontId="3" fillId="0" borderId="20" xfId="0" applyNumberFormat="1" applyFont="1" applyBorder="1" applyAlignment="1">
      <alignment horizontal="left" indent="1"/>
    </xf>
    <xf numFmtId="171" fontId="19" fillId="0" borderId="14" xfId="1" applyNumberFormat="1" applyFont="1" applyBorder="1" applyAlignment="1" applyProtection="1">
      <alignment horizontal="right"/>
      <protection locked="0"/>
    </xf>
    <xf numFmtId="171" fontId="19" fillId="0" borderId="27" xfId="1" applyNumberFormat="1" applyFont="1" applyBorder="1" applyAlignment="1" applyProtection="1">
      <alignment horizontal="right"/>
      <protection locked="0"/>
    </xf>
    <xf numFmtId="39" fontId="3" fillId="0" borderId="14" xfId="0" applyNumberFormat="1" applyFont="1" applyBorder="1" applyAlignment="1">
      <alignment horizontal="left"/>
    </xf>
    <xf numFmtId="39" fontId="3" fillId="0" borderId="15" xfId="0" applyNumberFormat="1" applyFont="1" applyBorder="1" applyAlignment="1">
      <alignment horizontal="left"/>
    </xf>
    <xf numFmtId="39" fontId="3" fillId="0" borderId="27" xfId="0" applyNumberFormat="1" applyFont="1" applyBorder="1" applyAlignment="1">
      <alignment horizontal="left"/>
    </xf>
    <xf numFmtId="39" fontId="3" fillId="0" borderId="23" xfId="0" applyNumberFormat="1" applyFont="1" applyBorder="1" applyAlignment="1">
      <alignment horizontal="left"/>
    </xf>
    <xf numFmtId="39" fontId="3" fillId="0" borderId="16" xfId="0" applyNumberFormat="1" applyFont="1" applyBorder="1" applyAlignment="1">
      <alignment horizontal="left"/>
    </xf>
    <xf numFmtId="39" fontId="3" fillId="0" borderId="17" xfId="0" applyNumberFormat="1" applyFont="1" applyBorder="1" applyAlignment="1">
      <alignment horizontal="left"/>
    </xf>
    <xf numFmtId="171" fontId="3" fillId="0" borderId="23" xfId="1" applyNumberFormat="1" applyFont="1" applyBorder="1" applyAlignment="1">
      <alignment horizontal="right"/>
    </xf>
    <xf numFmtId="171" fontId="3" fillId="0" borderId="17" xfId="1" applyNumberFormat="1" applyFont="1" applyBorder="1" applyAlignment="1">
      <alignment horizontal="right"/>
    </xf>
    <xf numFmtId="171" fontId="3" fillId="0" borderId="8" xfId="1" applyNumberFormat="1" applyFont="1" applyBorder="1" applyAlignment="1">
      <alignment horizontal="right"/>
    </xf>
    <xf numFmtId="171" fontId="3" fillId="0" borderId="3" xfId="1" applyNumberFormat="1" applyFont="1" applyBorder="1" applyAlignment="1">
      <alignment horizontal="right"/>
    </xf>
    <xf numFmtId="39" fontId="9" fillId="0" borderId="0" xfId="0" quotePrefix="1" applyNumberFormat="1" applyFont="1" applyAlignment="1">
      <alignment horizontal="center"/>
    </xf>
    <xf numFmtId="39" fontId="9" fillId="0" borderId="0" xfId="0" applyNumberFormat="1" applyFont="1" applyAlignment="1">
      <alignment horizontal="center"/>
    </xf>
    <xf numFmtId="170" fontId="3" fillId="0" borderId="16" xfId="0" applyNumberFormat="1" applyFont="1" applyBorder="1" applyAlignment="1">
      <alignment horizontal="right"/>
    </xf>
    <xf numFmtId="39" fontId="3" fillId="0" borderId="4" xfId="0" applyNumberFormat="1" applyFont="1" applyBorder="1" applyAlignment="1">
      <alignment horizontal="center" vertical="center"/>
    </xf>
    <xf numFmtId="39" fontId="3" fillId="0" borderId="5" xfId="0" applyNumberFormat="1" applyFont="1" applyBorder="1" applyAlignment="1">
      <alignment horizontal="center" vertical="center"/>
    </xf>
    <xf numFmtId="39" fontId="3" fillId="0" borderId="7" xfId="0" applyNumberFormat="1" applyFont="1" applyBorder="1" applyAlignment="1">
      <alignment horizontal="center" vertical="center"/>
    </xf>
    <xf numFmtId="39" fontId="3" fillId="0" borderId="23" xfId="0" applyNumberFormat="1" applyFont="1" applyBorder="1" applyAlignment="1">
      <alignment horizontal="center" vertical="center"/>
    </xf>
    <xf numFmtId="39" fontId="3" fillId="0" borderId="16" xfId="0" applyNumberFormat="1" applyFont="1" applyBorder="1" applyAlignment="1">
      <alignment horizontal="center" vertical="center"/>
    </xf>
    <xf numFmtId="39" fontId="3" fillId="0" borderId="17" xfId="0" applyNumberFormat="1" applyFont="1" applyBorder="1" applyAlignment="1">
      <alignment horizontal="center" vertical="center"/>
    </xf>
  </cellXfs>
  <cellStyles count="4">
    <cellStyle name="Currency" xfId="1" builtinId="4"/>
    <cellStyle name="Hyperlink" xfId="2" builtinId="8"/>
    <cellStyle name="Normal" xfId="0" builtinId="0"/>
    <cellStyle name="Percent" xfId="3"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elpdesk@sai.ok.gov"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2"/>
  <sheetViews>
    <sheetView tabSelected="1" zoomScaleNormal="100" workbookViewId="0"/>
  </sheetViews>
  <sheetFormatPr defaultColWidth="9.33203125" defaultRowHeight="11.25" x14ac:dyDescent="0.2"/>
  <cols>
    <col min="1" max="1" width="9.33203125" style="6"/>
    <col min="2" max="2" width="24.6640625" style="6" customWidth="1"/>
    <col min="3" max="4" width="9.33203125" style="6"/>
    <col min="5" max="5" width="12.6640625" style="6" customWidth="1"/>
    <col min="6" max="10" width="9.33203125" style="6"/>
    <col min="11" max="11" width="5.5" style="6" customWidth="1"/>
    <col min="12" max="12" width="10.1640625" style="6" customWidth="1"/>
    <col min="13" max="16384" width="9.33203125" style="6"/>
  </cols>
  <sheetData>
    <row r="2" spans="2:12" ht="15.75" x14ac:dyDescent="0.25">
      <c r="B2" s="5" t="s">
        <v>831</v>
      </c>
      <c r="C2" s="5"/>
      <c r="D2" s="5"/>
      <c r="E2" s="5"/>
      <c r="F2" s="5"/>
      <c r="G2" s="5"/>
      <c r="H2" s="5"/>
      <c r="I2" s="5"/>
      <c r="J2" s="5"/>
      <c r="K2" s="5"/>
      <c r="L2" s="5"/>
    </row>
    <row r="3" spans="2:12" ht="15.75" x14ac:dyDescent="0.25">
      <c r="B3" s="5"/>
      <c r="C3" s="5"/>
      <c r="D3" s="5"/>
      <c r="E3" s="5"/>
      <c r="F3" s="5"/>
      <c r="G3" s="5"/>
      <c r="H3" s="5"/>
      <c r="I3" s="5"/>
      <c r="J3" s="5"/>
      <c r="K3" s="5"/>
      <c r="L3" s="5"/>
    </row>
    <row r="4" spans="2:12" ht="15.75" x14ac:dyDescent="0.25">
      <c r="B4" s="5" t="s">
        <v>212</v>
      </c>
      <c r="C4" s="5"/>
      <c r="D4" s="5"/>
      <c r="E4" s="5"/>
      <c r="F4" s="5"/>
      <c r="G4" s="5"/>
      <c r="H4" s="5"/>
      <c r="I4" s="5"/>
      <c r="J4" s="5"/>
      <c r="K4" s="5"/>
      <c r="L4" s="5"/>
    </row>
    <row r="5" spans="2:12" ht="15.75" x14ac:dyDescent="0.25">
      <c r="B5" s="5" t="s">
        <v>213</v>
      </c>
      <c r="C5" s="5"/>
      <c r="D5" s="5"/>
      <c r="E5" s="5"/>
      <c r="F5" s="5"/>
      <c r="G5" s="5"/>
      <c r="H5" s="5"/>
      <c r="I5" s="5"/>
      <c r="J5" s="5"/>
      <c r="K5" s="5"/>
      <c r="L5" s="5"/>
    </row>
    <row r="6" spans="2:12" ht="15.75" x14ac:dyDescent="0.25">
      <c r="B6" s="5"/>
      <c r="C6" s="5"/>
      <c r="D6" s="5"/>
      <c r="E6" s="5"/>
      <c r="F6" s="5"/>
      <c r="G6" s="5"/>
      <c r="H6" s="5"/>
      <c r="I6" s="5"/>
      <c r="J6" s="5"/>
      <c r="K6" s="5"/>
      <c r="L6" s="5"/>
    </row>
    <row r="7" spans="2:12" ht="33.75" customHeight="1" x14ac:dyDescent="0.25">
      <c r="B7" s="320" t="s">
        <v>214</v>
      </c>
      <c r="C7" s="320"/>
      <c r="D7" s="320"/>
      <c r="E7" s="320"/>
      <c r="F7" s="320"/>
      <c r="G7" s="320"/>
      <c r="H7" s="320"/>
      <c r="I7" s="320"/>
      <c r="J7" s="320"/>
      <c r="K7" s="320"/>
      <c r="L7" s="320"/>
    </row>
    <row r="8" spans="2:12" ht="32.25" customHeight="1" x14ac:dyDescent="0.25">
      <c r="B8" s="320" t="s">
        <v>215</v>
      </c>
      <c r="C8" s="320"/>
      <c r="D8" s="320"/>
      <c r="E8" s="320"/>
      <c r="F8" s="320"/>
      <c r="G8" s="320"/>
      <c r="H8" s="320"/>
      <c r="I8" s="320"/>
      <c r="J8" s="320"/>
      <c r="K8" s="320"/>
      <c r="L8" s="320"/>
    </row>
    <row r="9" spans="2:12" ht="32.25" customHeight="1" x14ac:dyDescent="0.25">
      <c r="B9" s="320" t="s">
        <v>216</v>
      </c>
      <c r="C9" s="320"/>
      <c r="D9" s="320"/>
      <c r="E9" s="320"/>
      <c r="F9" s="320"/>
      <c r="G9" s="320"/>
      <c r="H9" s="320"/>
      <c r="I9" s="320"/>
      <c r="J9" s="320"/>
      <c r="K9" s="320"/>
      <c r="L9" s="320"/>
    </row>
    <row r="10" spans="2:12" s="314" customFormat="1" ht="31.5" customHeight="1" x14ac:dyDescent="0.2">
      <c r="B10" s="321" t="s">
        <v>676</v>
      </c>
      <c r="C10" s="321"/>
      <c r="D10" s="321"/>
      <c r="E10" s="321"/>
      <c r="F10" s="321"/>
      <c r="G10" s="321"/>
      <c r="H10" s="321"/>
      <c r="I10" s="321"/>
      <c r="J10" s="321"/>
      <c r="K10" s="321"/>
      <c r="L10" s="321"/>
    </row>
    <row r="11" spans="2:12" s="313" customFormat="1" ht="99.95" customHeight="1" x14ac:dyDescent="0.2">
      <c r="B11" s="322" t="s">
        <v>828</v>
      </c>
      <c r="C11" s="322"/>
      <c r="D11" s="322"/>
      <c r="E11" s="322"/>
      <c r="F11" s="322"/>
      <c r="G11" s="322"/>
      <c r="H11" s="322"/>
      <c r="I11" s="322"/>
      <c r="J11" s="322"/>
      <c r="K11" s="322"/>
      <c r="L11" s="322"/>
    </row>
    <row r="12" spans="2:12" ht="15.6" customHeight="1" x14ac:dyDescent="0.25">
      <c r="B12" s="313"/>
      <c r="G12" s="5"/>
      <c r="H12" s="5"/>
      <c r="I12" s="5"/>
      <c r="J12" s="5"/>
      <c r="K12" s="5"/>
      <c r="L12" s="5"/>
    </row>
    <row r="13" spans="2:12" ht="15.75" x14ac:dyDescent="0.25">
      <c r="B13" s="320" t="s">
        <v>217</v>
      </c>
      <c r="C13" s="320"/>
      <c r="D13" s="320"/>
      <c r="E13" s="320"/>
      <c r="F13" s="302" t="s">
        <v>830</v>
      </c>
    </row>
    <row r="15" spans="2:12" x14ac:dyDescent="0.2">
      <c r="B15" s="6" t="s">
        <v>645</v>
      </c>
      <c r="C15" s="318" t="s">
        <v>672</v>
      </c>
    </row>
    <row r="16" spans="2:12" x14ac:dyDescent="0.2">
      <c r="B16" s="6" t="s">
        <v>644</v>
      </c>
      <c r="C16" s="319" t="s">
        <v>673</v>
      </c>
    </row>
    <row r="17" spans="2:13" x14ac:dyDescent="0.2">
      <c r="B17" s="6" t="s">
        <v>817</v>
      </c>
      <c r="C17" s="319">
        <v>2011</v>
      </c>
    </row>
    <row r="18" spans="2:13" x14ac:dyDescent="0.2">
      <c r="B18" s="6" t="s">
        <v>637</v>
      </c>
      <c r="C18" s="319">
        <v>99</v>
      </c>
    </row>
    <row r="19" spans="2:13" x14ac:dyDescent="0.2">
      <c r="B19" s="6" t="s">
        <v>638</v>
      </c>
      <c r="C19" s="318" t="s">
        <v>674</v>
      </c>
    </row>
    <row r="20" spans="2:13" x14ac:dyDescent="0.2">
      <c r="B20" s="6" t="s">
        <v>679</v>
      </c>
      <c r="C20" s="318" t="s">
        <v>642</v>
      </c>
    </row>
    <row r="21" spans="2:13" x14ac:dyDescent="0.2">
      <c r="B21" s="6" t="s">
        <v>646</v>
      </c>
      <c r="C21" s="318" t="s">
        <v>675</v>
      </c>
    </row>
    <row r="22" spans="2:13" x14ac:dyDescent="0.2">
      <c r="B22" s="6" t="s">
        <v>677</v>
      </c>
      <c r="C22" s="318" t="s">
        <v>678</v>
      </c>
    </row>
    <row r="25" spans="2:13" ht="15.75" x14ac:dyDescent="0.25">
      <c r="B25" s="5" t="s">
        <v>759</v>
      </c>
    </row>
    <row r="26" spans="2:13" ht="15.75" x14ac:dyDescent="0.25">
      <c r="B26" s="5" t="s">
        <v>814</v>
      </c>
    </row>
    <row r="27" spans="2:13" ht="15.75" x14ac:dyDescent="0.2">
      <c r="B27" s="301" t="s">
        <v>816</v>
      </c>
    </row>
    <row r="28" spans="2:13" ht="15.75" customHeight="1" x14ac:dyDescent="0.2">
      <c r="B28" s="301" t="s">
        <v>827</v>
      </c>
      <c r="C28" s="301"/>
      <c r="D28" s="301"/>
      <c r="E28" s="301"/>
      <c r="F28" s="301"/>
      <c r="G28" s="301"/>
      <c r="H28" s="301"/>
      <c r="I28" s="301"/>
      <c r="J28" s="301"/>
      <c r="K28" s="301"/>
      <c r="L28" s="301"/>
      <c r="M28" s="301"/>
    </row>
    <row r="29" spans="2:13" ht="15.75" customHeight="1" x14ac:dyDescent="0.25">
      <c r="B29" s="5" t="s">
        <v>826</v>
      </c>
      <c r="C29" s="301"/>
      <c r="D29" s="301"/>
      <c r="E29" s="301"/>
      <c r="F29" s="301"/>
      <c r="G29" s="301"/>
      <c r="H29" s="301"/>
      <c r="I29" s="301"/>
      <c r="J29" s="301"/>
      <c r="K29" s="301"/>
      <c r="L29" s="301"/>
      <c r="M29" s="301"/>
    </row>
    <row r="31" spans="2:13" ht="15.75" x14ac:dyDescent="0.25">
      <c r="B31" s="5"/>
    </row>
    <row r="32" spans="2:13" ht="15.75" x14ac:dyDescent="0.25">
      <c r="B32" s="5"/>
    </row>
  </sheetData>
  <mergeCells count="6">
    <mergeCell ref="B13:E13"/>
    <mergeCell ref="B7:L7"/>
    <mergeCell ref="B8:L8"/>
    <mergeCell ref="B9:L9"/>
    <mergeCell ref="B10:L10"/>
    <mergeCell ref="B11:L11"/>
  </mergeCells>
  <phoneticPr fontId="6" type="noConversion"/>
  <hyperlinks>
    <hyperlink ref="F13" r:id="rId1"/>
  </hyperlinks>
  <pageMargins left="0.75" right="0.75" top="1" bottom="1" header="0.5" footer="0.5"/>
  <pageSetup orientation="portrait" horizontalDpi="1200" verticalDpi="1200"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57"/>
  <sheetViews>
    <sheetView zoomScaleNormal="100" zoomScaleSheetLayoutView="80" workbookViewId="0">
      <selection activeCell="B4" sqref="B4"/>
    </sheetView>
  </sheetViews>
  <sheetFormatPr defaultColWidth="9.33203125" defaultRowHeight="12.75" x14ac:dyDescent="0.2"/>
  <cols>
    <col min="1" max="1" width="5.83203125" style="81" customWidth="1"/>
    <col min="2" max="2" width="5.6640625" style="81" customWidth="1"/>
    <col min="3" max="14" width="9.5" style="81" customWidth="1"/>
    <col min="15" max="15" width="9.6640625" style="81" customWidth="1"/>
    <col min="16" max="17" width="9.5" style="81" customWidth="1"/>
    <col min="18" max="16384" width="9.33203125" style="81"/>
  </cols>
  <sheetData>
    <row r="1" spans="1:15" ht="13.5" thickBot="1" x14ac:dyDescent="0.25">
      <c r="A1" s="81" t="s">
        <v>431</v>
      </c>
      <c r="O1" s="82" t="s">
        <v>29</v>
      </c>
    </row>
    <row r="2" spans="1:15" s="209" customFormat="1" ht="15.75" thickTop="1" x14ac:dyDescent="0.25">
      <c r="A2" s="711" t="s">
        <v>432</v>
      </c>
      <c r="B2" s="712"/>
      <c r="C2" s="712"/>
      <c r="D2" s="712"/>
      <c r="E2" s="712"/>
      <c r="F2" s="712"/>
      <c r="G2" s="712"/>
      <c r="H2" s="712"/>
      <c r="I2" s="712"/>
      <c r="J2" s="712"/>
      <c r="K2" s="712"/>
      <c r="L2" s="712"/>
      <c r="M2" s="712"/>
      <c r="N2" s="712"/>
      <c r="O2" s="713"/>
    </row>
    <row r="3" spans="1:15" s="209" customFormat="1" ht="15" x14ac:dyDescent="0.25">
      <c r="A3" s="714" t="str">
        <f>"ESTIMATE OF NEEDS FOR "&amp;Help!C17+1&amp;"-"&amp;Help!C17+2</f>
        <v>ESTIMATE OF NEEDS FOR 2012-2013</v>
      </c>
      <c r="B3" s="683"/>
      <c r="C3" s="683"/>
      <c r="D3" s="683"/>
      <c r="E3" s="683"/>
      <c r="F3" s="683"/>
      <c r="G3" s="683"/>
      <c r="H3" s="683"/>
      <c r="I3" s="683"/>
      <c r="J3" s="683"/>
      <c r="K3" s="683"/>
      <c r="L3" s="683"/>
      <c r="M3" s="683"/>
      <c r="N3" s="683"/>
      <c r="O3" s="715"/>
    </row>
    <row r="4" spans="1:15" x14ac:dyDescent="0.2">
      <c r="A4" s="73"/>
      <c r="B4" s="72"/>
      <c r="C4" s="72"/>
      <c r="D4" s="72"/>
      <c r="E4" s="72"/>
      <c r="F4" s="72"/>
      <c r="G4" s="72"/>
      <c r="H4" s="72"/>
      <c r="I4" s="72"/>
      <c r="J4" s="72"/>
      <c r="K4" s="72"/>
      <c r="L4" s="72"/>
      <c r="M4" s="72"/>
      <c r="N4" s="72"/>
      <c r="O4" s="83"/>
    </row>
    <row r="5" spans="1:15" x14ac:dyDescent="0.2">
      <c r="A5" s="73"/>
      <c r="B5" s="72"/>
      <c r="C5" s="72"/>
      <c r="D5" s="72"/>
      <c r="E5" s="72"/>
      <c r="F5" s="72"/>
      <c r="G5" s="72"/>
      <c r="H5" s="72"/>
      <c r="I5" s="72"/>
      <c r="J5" s="72"/>
      <c r="K5" s="72"/>
      <c r="L5" s="72"/>
      <c r="M5" s="72"/>
      <c r="N5" s="72"/>
      <c r="O5" s="83"/>
    </row>
    <row r="6" spans="1:15" x14ac:dyDescent="0.2">
      <c r="A6" s="73"/>
      <c r="B6" s="72"/>
      <c r="C6" s="72"/>
      <c r="D6" s="72"/>
      <c r="E6" s="72"/>
      <c r="F6" s="72"/>
      <c r="G6" s="72"/>
      <c r="H6" s="72"/>
      <c r="I6" s="72"/>
      <c r="J6" s="72"/>
      <c r="K6" s="72"/>
      <c r="L6" s="72"/>
      <c r="M6" s="72"/>
      <c r="N6" s="72"/>
      <c r="O6" s="83"/>
    </row>
    <row r="7" spans="1:15" x14ac:dyDescent="0.2">
      <c r="A7" s="73"/>
      <c r="B7" s="72"/>
      <c r="C7" s="72"/>
      <c r="D7" s="72"/>
      <c r="E7" s="72"/>
      <c r="F7" s="72"/>
      <c r="G7" s="72"/>
      <c r="H7" s="72"/>
      <c r="I7" s="72"/>
      <c r="J7" s="72"/>
      <c r="K7" s="72"/>
      <c r="L7" s="72"/>
      <c r="M7" s="72"/>
      <c r="N7" s="72"/>
      <c r="O7" s="83"/>
    </row>
    <row r="8" spans="1:15" x14ac:dyDescent="0.2">
      <c r="A8" s="73"/>
      <c r="B8" s="72"/>
      <c r="C8" s="72"/>
      <c r="D8" s="72"/>
      <c r="E8" s="72"/>
      <c r="F8" s="72"/>
      <c r="G8" s="72"/>
      <c r="H8" s="72"/>
      <c r="I8" s="72"/>
      <c r="J8" s="72"/>
      <c r="K8" s="72"/>
      <c r="L8" s="72"/>
      <c r="M8" s="72"/>
      <c r="N8" s="72"/>
      <c r="O8" s="83"/>
    </row>
    <row r="9" spans="1:15" x14ac:dyDescent="0.2">
      <c r="A9" s="73"/>
      <c r="B9" s="72"/>
      <c r="C9" s="72"/>
      <c r="D9" s="72"/>
      <c r="E9" s="72"/>
      <c r="F9" s="72"/>
      <c r="G9" s="72"/>
      <c r="H9" s="72"/>
      <c r="I9" s="72"/>
      <c r="J9" s="72"/>
      <c r="K9" s="72"/>
      <c r="L9" s="72"/>
      <c r="M9" s="72"/>
      <c r="N9" s="72"/>
      <c r="O9" s="83"/>
    </row>
    <row r="10" spans="1:15" x14ac:dyDescent="0.2">
      <c r="A10" s="73"/>
      <c r="B10" s="72"/>
      <c r="C10" s="72"/>
      <c r="D10" s="72"/>
      <c r="E10" s="72"/>
      <c r="F10" s="72"/>
      <c r="G10" s="72"/>
      <c r="H10" s="72"/>
      <c r="I10" s="72"/>
      <c r="J10" s="72"/>
      <c r="K10" s="72"/>
      <c r="L10" s="72"/>
      <c r="M10" s="72"/>
      <c r="N10" s="72"/>
      <c r="O10" s="83"/>
    </row>
    <row r="11" spans="1:15" x14ac:dyDescent="0.2">
      <c r="A11" s="73"/>
      <c r="B11" s="72"/>
      <c r="C11" s="72"/>
      <c r="D11" s="72"/>
      <c r="E11" s="72"/>
      <c r="F11" s="72"/>
      <c r="G11" s="72"/>
      <c r="H11" s="72"/>
      <c r="I11" s="72"/>
      <c r="J11" s="72"/>
      <c r="K11" s="72"/>
      <c r="L11" s="72"/>
      <c r="M11" s="72"/>
      <c r="N11" s="72"/>
      <c r="O11" s="83"/>
    </row>
    <row r="12" spans="1:15" x14ac:dyDescent="0.2">
      <c r="A12" s="73"/>
      <c r="B12" s="72"/>
      <c r="C12" s="72"/>
      <c r="D12" s="72"/>
      <c r="E12" s="72"/>
      <c r="F12" s="72"/>
      <c r="G12" s="72"/>
      <c r="H12" s="72"/>
      <c r="I12" s="72"/>
      <c r="J12" s="72"/>
      <c r="K12" s="72"/>
      <c r="L12" s="72"/>
      <c r="M12" s="72"/>
      <c r="N12" s="72"/>
      <c r="O12" s="83"/>
    </row>
    <row r="13" spans="1:15" x14ac:dyDescent="0.2">
      <c r="A13" s="84" t="str">
        <f>"STATE OF OKLAHOMA, COUNTY OF "&amp;Help!C15</f>
        <v>STATE OF OKLAHOMA, COUNTY OF COUNTY NAME</v>
      </c>
      <c r="B13" s="72"/>
      <c r="C13" s="72"/>
      <c r="D13" s="72"/>
      <c r="E13" s="72"/>
      <c r="F13" s="72"/>
      <c r="G13" s="72"/>
      <c r="H13" s="72"/>
      <c r="I13" s="72"/>
      <c r="J13" s="72"/>
      <c r="K13" s="72"/>
      <c r="L13" s="72"/>
      <c r="M13" s="72"/>
      <c r="N13" s="72"/>
      <c r="O13" s="83"/>
    </row>
    <row r="14" spans="1:15" x14ac:dyDescent="0.2">
      <c r="A14" s="73"/>
      <c r="B14" s="72"/>
      <c r="C14" s="72"/>
      <c r="D14" s="72"/>
      <c r="E14" s="72"/>
      <c r="F14" s="72"/>
      <c r="G14" s="72"/>
      <c r="H14" s="72"/>
      <c r="I14" s="72"/>
      <c r="J14" s="72"/>
      <c r="K14" s="72"/>
      <c r="L14" s="72"/>
      <c r="M14" s="72"/>
      <c r="N14" s="72"/>
      <c r="O14" s="83"/>
    </row>
    <row r="15" spans="1:15" ht="93.75" customHeight="1" x14ac:dyDescent="0.2">
      <c r="A15" s="716" t="str">
        <f>"We, the members of the Excise Board of said County and State, do hereby certify that we have examined the foregoing estimates of proposed current expenses for the ensuing fiscal year as filed with the Governing Board of "&amp;Help!C20&amp;" Oklahoma, and those directly under, or in contractual relationship with, the Governing Board of "&amp;Help!C20&amp;" Oklahoma; we have ascertained from the Financial Statements submitted therewith the amount of Surplus Balances of Cash on Hand; we have considered the uncollected ad valorem taxes of the "&amp;"previous year or years; and we have ascertained that the probable Income estimated to be collected from all sources other than ad valorem taxation may reasonably "&amp;"be expected as a revenue for the ensuing fiscal year, and that the same does not exceed 90% of the actual collection from such sources for the previous fiscal year."</f>
        <v>We, the members of the Excise Board of said County and State, do hereby certify that we have examined the foregoing estimates of proposed current expenses for the ensuing fiscal year as filed with the Governing Board of City Name Oklahoma, and those directly under, or in contractual relationship with, the Governing Board of City Name Oklahoma; we have ascertained from the Financial Statements submitted therewith the amount of Surplus Balances of Cash on Hand; we have considered the uncollected ad valorem taxes of the previous year or years; and we have ascertained that the probable Income estimated to be collected from all sources other than ad valorem taxation may reasonably be expected as a revenue for the ensuing fiscal year, and that the same does not exceed 90% of the actual collection from such sources for the previous fiscal year.</v>
      </c>
      <c r="B15" s="717"/>
      <c r="C15" s="717"/>
      <c r="D15" s="717"/>
      <c r="E15" s="717"/>
      <c r="F15" s="717"/>
      <c r="G15" s="717"/>
      <c r="H15" s="717"/>
      <c r="I15" s="717"/>
      <c r="J15" s="717"/>
      <c r="K15" s="717"/>
      <c r="L15" s="717"/>
      <c r="M15" s="717"/>
      <c r="N15" s="717"/>
      <c r="O15" s="718"/>
    </row>
    <row r="16" spans="1:15" x14ac:dyDescent="0.2">
      <c r="A16" s="73"/>
      <c r="B16" s="72"/>
      <c r="C16" s="72"/>
      <c r="D16" s="72"/>
      <c r="E16" s="72"/>
      <c r="F16" s="72"/>
      <c r="G16" s="72"/>
      <c r="H16" s="72"/>
      <c r="I16" s="72"/>
      <c r="J16" s="72"/>
      <c r="K16" s="72"/>
      <c r="L16" s="72"/>
      <c r="M16" s="72"/>
      <c r="N16" s="72"/>
      <c r="O16" s="83"/>
    </row>
    <row r="17" spans="1:30" ht="90" customHeight="1" x14ac:dyDescent="0.2">
      <c r="A17" s="716" t="s">
        <v>434</v>
      </c>
      <c r="B17" s="717"/>
      <c r="C17" s="717"/>
      <c r="D17" s="717"/>
      <c r="E17" s="717"/>
      <c r="F17" s="717"/>
      <c r="G17" s="717"/>
      <c r="H17" s="717"/>
      <c r="I17" s="717"/>
      <c r="J17" s="717"/>
      <c r="K17" s="717"/>
      <c r="L17" s="717"/>
      <c r="M17" s="717"/>
      <c r="N17" s="717"/>
      <c r="O17" s="718"/>
    </row>
    <row r="18" spans="1:30" x14ac:dyDescent="0.2">
      <c r="A18" s="719"/>
      <c r="B18" s="720"/>
      <c r="C18" s="720"/>
      <c r="D18" s="720"/>
      <c r="E18" s="720"/>
      <c r="F18" s="720"/>
      <c r="G18" s="720"/>
      <c r="H18" s="720"/>
      <c r="I18" s="720"/>
      <c r="J18" s="720"/>
      <c r="K18" s="720"/>
      <c r="L18" s="720"/>
      <c r="M18" s="720"/>
      <c r="N18" s="720"/>
      <c r="O18" s="721"/>
    </row>
    <row r="19" spans="1:30" ht="92.25" customHeight="1" x14ac:dyDescent="0.2">
      <c r="A19" s="716" t="s">
        <v>433</v>
      </c>
      <c r="B19" s="717"/>
      <c r="C19" s="717"/>
      <c r="D19" s="717"/>
      <c r="E19" s="717"/>
      <c r="F19" s="717"/>
      <c r="G19" s="717"/>
      <c r="H19" s="717"/>
      <c r="I19" s="717"/>
      <c r="J19" s="717"/>
      <c r="K19" s="717"/>
      <c r="L19" s="717"/>
      <c r="M19" s="717"/>
      <c r="N19" s="717"/>
      <c r="O19" s="718"/>
    </row>
    <row r="20" spans="1:30" x14ac:dyDescent="0.2">
      <c r="A20" s="73"/>
      <c r="B20" s="72"/>
      <c r="C20" s="72"/>
      <c r="D20" s="72"/>
      <c r="E20" s="72"/>
      <c r="F20" s="72"/>
      <c r="G20" s="72"/>
      <c r="H20" s="72"/>
      <c r="I20" s="72"/>
      <c r="J20" s="72"/>
      <c r="K20" s="72"/>
      <c r="L20" s="72"/>
      <c r="M20" s="72"/>
      <c r="N20" s="72"/>
      <c r="O20" s="83"/>
    </row>
    <row r="21" spans="1:30" ht="15.75" customHeight="1" x14ac:dyDescent="0.2">
      <c r="A21" s="716" t="str">
        <f>"We further certify that we have examined the within statements of account and estimated needs or requirements of the Governing "&amp;"Board of  "&amp;Help!C20&amp;" Oklahoma, in relation to the Sinking Fund or Funds thereof, and after finding the same correct or having "&amp;"caused the same to be corrected pursuant to 68 O. S. 1991 Section 3009, have approved the requirements therefor to fulfill the conditions of Section 26 and 28 of Article 10, Oklahoma "&amp;"Constitution, and have made and certified a tax levy therefor to the extent of the excess of said total requirements over the total of items 2, 3, 6, and 12 of Exhibit ''Y'' (Page 2) and any other legal deduction, including a reserve of "&amp;"____% for delinquent taxes."</f>
        <v>We further certify that we have examined the within statements of account and estimated needs or requirements of the Governing Board of  City Name Oklahoma, in relation to the Sinking Fund or Funds thereof, and after finding the same correct or having caused the same to be corrected pursuant to 68 O. S. 1991 Section 3009, have approved the requirements therefor to fulfill the conditions of Section 26 and 28 of Article 10, Oklahoma Constitution, and have made and certified a tax levy therefor to the extent of the excess of said total requirements over the total of items 2, 3, 6, and 12 of Exhibit ''Y'' (Page 2) and any other legal deduction, including a reserve of ____% for delinquent taxes.</v>
      </c>
      <c r="B21" s="717"/>
      <c r="C21" s="717"/>
      <c r="D21" s="717"/>
      <c r="E21" s="717"/>
      <c r="F21" s="717"/>
      <c r="G21" s="717"/>
      <c r="H21" s="717"/>
      <c r="I21" s="717"/>
      <c r="J21" s="717"/>
      <c r="K21" s="717"/>
      <c r="L21" s="717"/>
      <c r="M21" s="717"/>
      <c r="N21" s="717"/>
      <c r="O21" s="718"/>
    </row>
    <row r="22" spans="1:30" ht="14.25" customHeight="1" x14ac:dyDescent="0.2">
      <c r="A22" s="716"/>
      <c r="B22" s="717"/>
      <c r="C22" s="717"/>
      <c r="D22" s="717"/>
      <c r="E22" s="717"/>
      <c r="F22" s="717"/>
      <c r="G22" s="717"/>
      <c r="H22" s="717"/>
      <c r="I22" s="717"/>
      <c r="J22" s="717"/>
      <c r="K22" s="717"/>
      <c r="L22" s="717"/>
      <c r="M22" s="717"/>
      <c r="N22" s="717"/>
      <c r="O22" s="718"/>
    </row>
    <row r="23" spans="1:30" ht="37.5" customHeight="1" x14ac:dyDescent="0.2">
      <c r="A23" s="716"/>
      <c r="B23" s="717"/>
      <c r="C23" s="717"/>
      <c r="D23" s="717"/>
      <c r="E23" s="717"/>
      <c r="F23" s="717"/>
      <c r="G23" s="717"/>
      <c r="H23" s="717"/>
      <c r="I23" s="717"/>
      <c r="J23" s="717"/>
      <c r="K23" s="717"/>
      <c r="L23" s="717"/>
      <c r="M23" s="717"/>
      <c r="N23" s="717"/>
      <c r="O23" s="718"/>
    </row>
    <row r="24" spans="1:30" x14ac:dyDescent="0.2">
      <c r="A24" s="73"/>
      <c r="B24" s="72"/>
      <c r="C24" s="72"/>
      <c r="D24" s="72"/>
      <c r="E24" s="72"/>
      <c r="F24" s="72"/>
      <c r="G24" s="72"/>
      <c r="H24" s="72"/>
      <c r="I24" s="72"/>
      <c r="J24" s="72"/>
      <c r="K24" s="72"/>
      <c r="L24" s="72"/>
      <c r="M24" s="72"/>
      <c r="N24" s="72"/>
      <c r="O24" s="83"/>
    </row>
    <row r="25" spans="1:30" x14ac:dyDescent="0.2">
      <c r="A25" s="73"/>
      <c r="B25" s="72"/>
      <c r="C25" s="72"/>
      <c r="D25" s="72"/>
      <c r="E25" s="72"/>
      <c r="F25" s="72"/>
      <c r="G25" s="72"/>
      <c r="H25" s="72"/>
      <c r="I25" s="72"/>
      <c r="J25" s="72"/>
      <c r="K25" s="72"/>
      <c r="L25" s="72"/>
      <c r="M25" s="72"/>
      <c r="N25" s="72"/>
      <c r="O25" s="83"/>
    </row>
    <row r="26" spans="1:30" x14ac:dyDescent="0.2">
      <c r="A26" s="73"/>
      <c r="B26" s="72"/>
      <c r="C26" s="72"/>
      <c r="D26" s="72"/>
      <c r="E26" s="72"/>
      <c r="F26" s="72"/>
      <c r="G26" s="72"/>
      <c r="H26" s="72"/>
      <c r="I26" s="72"/>
      <c r="J26" s="72"/>
      <c r="K26" s="72"/>
      <c r="L26" s="72"/>
      <c r="M26" s="72"/>
      <c r="N26" s="72"/>
      <c r="O26" s="83"/>
      <c r="AC26" s="210"/>
      <c r="AD26" s="210"/>
    </row>
    <row r="27" spans="1:30" x14ac:dyDescent="0.2">
      <c r="A27" s="73"/>
      <c r="B27" s="72"/>
      <c r="C27" s="72"/>
      <c r="D27" s="72"/>
      <c r="E27" s="72"/>
      <c r="F27" s="72"/>
      <c r="G27" s="72"/>
      <c r="H27" s="72"/>
      <c r="I27" s="72"/>
      <c r="J27" s="72"/>
      <c r="K27" s="72"/>
      <c r="L27" s="72"/>
      <c r="M27" s="72"/>
      <c r="N27" s="72"/>
      <c r="O27" s="83"/>
    </row>
    <row r="28" spans="1:30" x14ac:dyDescent="0.2">
      <c r="A28" s="73"/>
      <c r="B28" s="72"/>
      <c r="C28" s="72"/>
      <c r="D28" s="72"/>
      <c r="E28" s="72"/>
      <c r="F28" s="72"/>
      <c r="G28" s="72"/>
      <c r="H28" s="72"/>
      <c r="I28" s="72"/>
      <c r="J28" s="72"/>
      <c r="K28" s="72"/>
      <c r="L28" s="72"/>
      <c r="M28" s="72"/>
      <c r="N28" s="72"/>
      <c r="O28" s="83"/>
    </row>
    <row r="29" spans="1:30" x14ac:dyDescent="0.2">
      <c r="A29" s="73"/>
      <c r="B29" s="72"/>
      <c r="C29" s="72"/>
      <c r="D29" s="72"/>
      <c r="E29" s="72"/>
      <c r="F29" s="72"/>
      <c r="G29" s="72"/>
      <c r="H29" s="72"/>
      <c r="I29" s="72"/>
      <c r="J29" s="72"/>
      <c r="K29" s="72"/>
      <c r="L29" s="72"/>
      <c r="M29" s="72"/>
      <c r="N29" s="72"/>
      <c r="O29" s="83"/>
    </row>
    <row r="30" spans="1:30" x14ac:dyDescent="0.2">
      <c r="A30" s="73"/>
      <c r="B30" s="72"/>
      <c r="C30" s="72"/>
      <c r="D30" s="72"/>
      <c r="E30" s="72"/>
      <c r="F30" s="72"/>
      <c r="G30" s="72"/>
      <c r="H30" s="72"/>
      <c r="I30" s="72"/>
      <c r="J30" s="72"/>
      <c r="K30" s="72"/>
      <c r="L30" s="72"/>
      <c r="M30" s="72"/>
      <c r="N30" s="72"/>
      <c r="O30" s="83"/>
    </row>
    <row r="31" spans="1:30" ht="30" customHeight="1" x14ac:dyDescent="0.2">
      <c r="A31" s="73"/>
      <c r="B31" s="72"/>
      <c r="C31" s="72"/>
      <c r="D31" s="72"/>
      <c r="E31" s="72"/>
      <c r="F31" s="72"/>
      <c r="G31" s="72"/>
      <c r="H31" s="72"/>
      <c r="I31" s="72"/>
      <c r="J31" s="72"/>
      <c r="K31" s="72"/>
      <c r="L31" s="72"/>
      <c r="M31" s="72"/>
      <c r="N31" s="72"/>
      <c r="O31" s="83"/>
    </row>
    <row r="32" spans="1:30" x14ac:dyDescent="0.2">
      <c r="A32" s="73"/>
      <c r="B32" s="72"/>
      <c r="C32" s="72"/>
      <c r="D32" s="72"/>
      <c r="E32" s="72"/>
      <c r="F32" s="72"/>
      <c r="G32" s="72"/>
      <c r="H32" s="72"/>
      <c r="I32" s="72"/>
      <c r="J32" s="72"/>
      <c r="K32" s="72"/>
      <c r="L32" s="72"/>
      <c r="M32" s="72"/>
      <c r="N32" s="72"/>
      <c r="O32" s="83"/>
    </row>
    <row r="33" spans="1:48" x14ac:dyDescent="0.2">
      <c r="A33" s="73"/>
      <c r="B33" s="72"/>
      <c r="C33" s="72"/>
      <c r="D33" s="72"/>
      <c r="E33" s="72"/>
      <c r="F33" s="72"/>
      <c r="G33" s="72"/>
      <c r="H33" s="72"/>
      <c r="I33" s="72"/>
      <c r="J33" s="72"/>
      <c r="K33" s="72"/>
      <c r="L33" s="72"/>
      <c r="M33" s="72"/>
      <c r="N33" s="72"/>
      <c r="O33" s="83"/>
    </row>
    <row r="34" spans="1:48" ht="13.5" thickBot="1" x14ac:dyDescent="0.25">
      <c r="A34" s="105"/>
      <c r="B34" s="106"/>
      <c r="C34" s="106"/>
      <c r="D34" s="106"/>
      <c r="E34" s="106"/>
      <c r="F34" s="106"/>
      <c r="G34" s="106"/>
      <c r="H34" s="106"/>
      <c r="I34" s="106"/>
      <c r="J34" s="106"/>
      <c r="K34" s="106"/>
      <c r="L34" s="106"/>
      <c r="M34" s="106"/>
      <c r="N34" s="106"/>
      <c r="O34" s="108"/>
    </row>
    <row r="35" spans="1:48" ht="13.5" thickTop="1" x14ac:dyDescent="0.2">
      <c r="A35" s="208" t="str">
        <f>'Exhibit L'!A53</f>
        <v>S.A.&amp;I. Form 2651R99 Entity: City Name City, 99</v>
      </c>
      <c r="M35" s="559">
        <f ca="1">NOW()</f>
        <v>41858.327887268519</v>
      </c>
      <c r="N35" s="559"/>
      <c r="O35" s="559"/>
    </row>
    <row r="36" spans="1:48" s="209" customFormat="1" ht="12.75" customHeight="1" x14ac:dyDescent="0.25">
      <c r="A36" s="632" t="s">
        <v>432</v>
      </c>
      <c r="B36" s="632"/>
      <c r="C36" s="632"/>
      <c r="D36" s="632"/>
      <c r="E36" s="632"/>
      <c r="F36" s="632"/>
      <c r="G36" s="632"/>
      <c r="H36" s="632"/>
      <c r="I36" s="632"/>
      <c r="J36" s="632"/>
      <c r="K36" s="632"/>
      <c r="L36" s="632"/>
      <c r="M36" s="632"/>
      <c r="N36" s="632"/>
      <c r="O36" s="632"/>
    </row>
    <row r="37" spans="1:48" s="209" customFormat="1" ht="12.75" customHeight="1" x14ac:dyDescent="0.25">
      <c r="A37" s="632" t="str">
        <f>"ESTIMATE OF NEEDS FOR "&amp;Help!C17+1&amp;"-"&amp;Help!C17+2</f>
        <v>ESTIMATE OF NEEDS FOR 2012-2013</v>
      </c>
      <c r="B37" s="632"/>
      <c r="C37" s="632"/>
      <c r="D37" s="632"/>
      <c r="E37" s="632"/>
      <c r="F37" s="632"/>
      <c r="G37" s="632"/>
      <c r="H37" s="632"/>
      <c r="I37" s="632"/>
      <c r="J37" s="632"/>
      <c r="K37" s="632"/>
      <c r="L37" s="632"/>
      <c r="M37" s="632"/>
      <c r="N37" s="632"/>
      <c r="O37" s="632"/>
    </row>
    <row r="38" spans="1:48" ht="12" customHeight="1" thickBot="1" x14ac:dyDescent="0.25">
      <c r="O38" s="121" t="s">
        <v>30</v>
      </c>
    </row>
    <row r="39" spans="1:48" ht="12" customHeight="1" thickTop="1" thickBot="1" x14ac:dyDescent="0.25">
      <c r="C39" s="211" t="s">
        <v>441</v>
      </c>
      <c r="D39" s="212"/>
      <c r="E39" s="212"/>
      <c r="F39" s="212"/>
      <c r="G39" s="212"/>
      <c r="H39" s="623"/>
      <c r="I39" s="623"/>
      <c r="J39" s="623"/>
      <c r="K39" s="623"/>
      <c r="L39" s="623"/>
      <c r="M39" s="627"/>
      <c r="N39" s="213"/>
      <c r="O39" s="213"/>
      <c r="P39" s="213"/>
      <c r="Q39" s="213"/>
      <c r="R39" s="213"/>
      <c r="S39" s="213"/>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row>
    <row r="40" spans="1:48" ht="12" customHeight="1" thickTop="1" x14ac:dyDescent="0.2">
      <c r="C40" s="214" t="s">
        <v>442</v>
      </c>
      <c r="D40" s="215"/>
      <c r="E40" s="215"/>
      <c r="F40" s="215"/>
      <c r="G40" s="216"/>
      <c r="H40" s="607" t="s">
        <v>435</v>
      </c>
      <c r="I40" s="607"/>
      <c r="J40" s="607" t="s">
        <v>436</v>
      </c>
      <c r="K40" s="607"/>
      <c r="L40" s="607" t="s">
        <v>437</v>
      </c>
      <c r="M40" s="607"/>
      <c r="N40" s="218"/>
      <c r="O40" s="213"/>
      <c r="P40" s="217"/>
      <c r="Q40" s="213"/>
      <c r="R40" s="722"/>
      <c r="S40" s="72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row>
    <row r="41" spans="1:48" ht="12" customHeight="1" x14ac:dyDescent="0.2">
      <c r="C41" s="219" t="s">
        <v>443</v>
      </c>
      <c r="D41" s="119"/>
      <c r="E41" s="119"/>
      <c r="F41" s="119"/>
      <c r="G41" s="220"/>
      <c r="H41" s="653" t="s">
        <v>413</v>
      </c>
      <c r="I41" s="653"/>
      <c r="J41" s="653" t="s">
        <v>468</v>
      </c>
      <c r="K41" s="653"/>
      <c r="L41" s="653" t="s">
        <v>452</v>
      </c>
      <c r="M41" s="653"/>
      <c r="N41" s="218"/>
      <c r="O41" s="213"/>
      <c r="P41" s="217"/>
      <c r="Q41" s="723"/>
      <c r="R41" s="723"/>
      <c r="S41" s="221"/>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row>
    <row r="42" spans="1:48" ht="12" customHeight="1" x14ac:dyDescent="0.2">
      <c r="C42" s="222" t="s">
        <v>444</v>
      </c>
      <c r="D42" s="223"/>
      <c r="E42" s="223"/>
      <c r="F42" s="223"/>
      <c r="G42" s="224"/>
      <c r="H42" s="625">
        <f>'Exhibit A'!GT165</f>
        <v>0</v>
      </c>
      <c r="I42" s="625"/>
      <c r="J42" s="625">
        <f>'Exhibit H'!Y194</f>
        <v>0</v>
      </c>
      <c r="K42" s="625"/>
      <c r="L42" s="625">
        <f>'Exhibit G'!Y194</f>
        <v>0</v>
      </c>
      <c r="M42" s="625"/>
      <c r="N42" s="221"/>
      <c r="O42" s="217"/>
      <c r="P42" s="213"/>
      <c r="Q42" s="213"/>
      <c r="R42" s="213"/>
      <c r="S42" s="213"/>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row>
    <row r="43" spans="1:48" ht="12" customHeight="1" x14ac:dyDescent="0.2">
      <c r="C43" s="222" t="s">
        <v>445</v>
      </c>
      <c r="D43" s="223"/>
      <c r="E43" s="223"/>
      <c r="F43" s="223"/>
      <c r="G43" s="224"/>
      <c r="H43" s="593">
        <v>0</v>
      </c>
      <c r="I43" s="593"/>
      <c r="J43" s="593">
        <v>0</v>
      </c>
      <c r="K43" s="593"/>
      <c r="L43" s="593">
        <v>0</v>
      </c>
      <c r="M43" s="593"/>
      <c r="N43" s="213"/>
      <c r="O43" s="213"/>
      <c r="P43" s="213"/>
      <c r="Q43" s="213"/>
      <c r="R43" s="213"/>
      <c r="S43" s="213"/>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row>
    <row r="44" spans="1:48" ht="12" customHeight="1" x14ac:dyDescent="0.2">
      <c r="C44" s="222" t="s">
        <v>446</v>
      </c>
      <c r="D44" s="223"/>
      <c r="E44" s="223"/>
      <c r="F44" s="223"/>
      <c r="G44" s="225"/>
      <c r="H44" s="625">
        <f>'Exhibit A'!AQ15</f>
        <v>0</v>
      </c>
      <c r="I44" s="625"/>
      <c r="J44" s="625">
        <f>'Exhibit H'!L233</f>
        <v>0</v>
      </c>
      <c r="K44" s="625"/>
      <c r="L44" s="625">
        <f>'Exhibit G'!L233</f>
        <v>0</v>
      </c>
      <c r="M44" s="625"/>
      <c r="N44" s="213"/>
      <c r="O44" s="217"/>
      <c r="P44" s="213"/>
      <c r="Q44" s="217"/>
      <c r="R44" s="213"/>
      <c r="S44" s="213"/>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row>
    <row r="45" spans="1:48" ht="12" customHeight="1" x14ac:dyDescent="0.2">
      <c r="C45" s="222" t="s">
        <v>447</v>
      </c>
      <c r="D45" s="223"/>
      <c r="E45" s="223"/>
      <c r="F45" s="223"/>
      <c r="G45" s="224"/>
      <c r="H45" s="593">
        <v>0</v>
      </c>
      <c r="I45" s="593"/>
      <c r="J45" s="593">
        <v>0</v>
      </c>
      <c r="K45" s="593"/>
      <c r="L45" s="593">
        <v>0</v>
      </c>
      <c r="M45" s="593"/>
      <c r="N45" s="213"/>
      <c r="O45" s="213"/>
      <c r="P45" s="213"/>
      <c r="Q45" s="213"/>
      <c r="R45" s="213"/>
      <c r="S45" s="213"/>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row>
    <row r="46" spans="1:48" ht="12" customHeight="1" x14ac:dyDescent="0.2">
      <c r="C46" s="222" t="s">
        <v>448</v>
      </c>
      <c r="D46" s="223"/>
      <c r="E46" s="223"/>
      <c r="F46" s="223"/>
      <c r="G46" s="224"/>
      <c r="H46" s="625">
        <f>'Exhibit A'!CF114</f>
        <v>0</v>
      </c>
      <c r="I46" s="625"/>
      <c r="J46" s="593">
        <v>0</v>
      </c>
      <c r="K46" s="593"/>
      <c r="L46" s="593">
        <v>0</v>
      </c>
      <c r="M46" s="593"/>
      <c r="N46" s="213"/>
      <c r="O46" s="213"/>
      <c r="P46" s="218"/>
      <c r="Q46" s="213"/>
      <c r="R46" s="723"/>
      <c r="S46" s="723"/>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row>
    <row r="47" spans="1:48" ht="12" customHeight="1" x14ac:dyDescent="0.2">
      <c r="C47" s="222" t="s">
        <v>449</v>
      </c>
      <c r="D47" s="223"/>
      <c r="E47" s="223"/>
      <c r="F47" s="226"/>
      <c r="G47" s="225"/>
      <c r="H47" s="625">
        <f>'Exhibit A'!EQ108</f>
        <v>0</v>
      </c>
      <c r="I47" s="625"/>
      <c r="J47" s="593">
        <v>0</v>
      </c>
      <c r="K47" s="593"/>
      <c r="L47" s="593">
        <v>0</v>
      </c>
      <c r="M47" s="593"/>
      <c r="N47" s="213"/>
      <c r="O47" s="213"/>
      <c r="P47" s="218"/>
      <c r="Q47" s="213"/>
      <c r="R47" s="723"/>
      <c r="S47" s="723"/>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row>
    <row r="48" spans="1:48" ht="12" customHeight="1" x14ac:dyDescent="0.2">
      <c r="C48" s="222" t="s">
        <v>450</v>
      </c>
      <c r="D48" s="223"/>
      <c r="E48" s="223"/>
      <c r="F48" s="223"/>
      <c r="G48" s="224"/>
      <c r="H48" s="593">
        <v>0</v>
      </c>
      <c r="I48" s="593"/>
      <c r="J48" s="593">
        <v>0</v>
      </c>
      <c r="K48" s="593"/>
      <c r="L48" s="593">
        <v>0</v>
      </c>
      <c r="M48" s="593"/>
      <c r="N48" s="213"/>
      <c r="O48" s="213"/>
      <c r="P48" s="213"/>
      <c r="Q48" s="213"/>
      <c r="R48" s="213"/>
      <c r="S48" s="213"/>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row>
    <row r="49" spans="1:52" ht="12" customHeight="1" x14ac:dyDescent="0.2">
      <c r="C49" s="222" t="s">
        <v>451</v>
      </c>
      <c r="D49" s="223"/>
      <c r="E49" s="223"/>
      <c r="F49" s="223"/>
      <c r="G49" s="224"/>
      <c r="H49" s="593">
        <v>0</v>
      </c>
      <c r="I49" s="593"/>
      <c r="J49" s="593">
        <v>0</v>
      </c>
      <c r="K49" s="593"/>
      <c r="L49" s="593">
        <v>0</v>
      </c>
      <c r="M49" s="593"/>
      <c r="N49" s="213"/>
      <c r="O49" s="213"/>
      <c r="P49" s="213"/>
      <c r="Q49" s="213"/>
      <c r="R49" s="213"/>
      <c r="S49" s="213"/>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row>
    <row r="50" spans="1:52" ht="12" customHeight="1" x14ac:dyDescent="0.2">
      <c r="C50" s="222" t="str">
        <f>"Total Other Than "&amp;Help!C17&amp;" Tax"</f>
        <v>Total Other Than 2011 Tax</v>
      </c>
      <c r="D50" s="223"/>
      <c r="E50" s="223"/>
      <c r="F50" s="226"/>
      <c r="G50" s="225"/>
      <c r="H50" s="625">
        <f>SUM(H43:I49)</f>
        <v>0</v>
      </c>
      <c r="I50" s="625"/>
      <c r="J50" s="625">
        <f>SUM(J43:K49)</f>
        <v>0</v>
      </c>
      <c r="K50" s="625"/>
      <c r="L50" s="625">
        <f>SUM(L43:M49)</f>
        <v>0</v>
      </c>
      <c r="M50" s="625"/>
      <c r="N50" s="213"/>
      <c r="O50" s="217"/>
      <c r="P50" s="213"/>
      <c r="Q50" s="217"/>
      <c r="R50" s="213"/>
      <c r="S50" s="213"/>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row>
    <row r="51" spans="1:52" ht="12" customHeight="1" x14ac:dyDescent="0.2">
      <c r="C51" s="222" t="s">
        <v>376</v>
      </c>
      <c r="D51" s="223"/>
      <c r="E51" s="223"/>
      <c r="F51" s="226"/>
      <c r="G51" s="225"/>
      <c r="H51" s="625">
        <f>H53-H52</f>
        <v>0</v>
      </c>
      <c r="I51" s="625"/>
      <c r="J51" s="625">
        <f>J53-J52</f>
        <v>0</v>
      </c>
      <c r="K51" s="625"/>
      <c r="L51" s="625">
        <f>L53-L52</f>
        <v>0</v>
      </c>
      <c r="M51" s="625"/>
      <c r="N51" s="213"/>
      <c r="O51" s="217"/>
      <c r="P51" s="213"/>
      <c r="Q51" s="217"/>
      <c r="R51" s="213"/>
      <c r="S51" s="213"/>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row>
    <row r="52" spans="1:52" ht="12" customHeight="1" x14ac:dyDescent="0.2">
      <c r="C52" s="222" t="s">
        <v>647</v>
      </c>
      <c r="D52" s="223"/>
      <c r="E52" s="223"/>
      <c r="F52" s="226"/>
      <c r="G52" s="225"/>
      <c r="H52" s="625">
        <f>ROUND(H53/11,2)</f>
        <v>0</v>
      </c>
      <c r="I52" s="625"/>
      <c r="J52" s="625">
        <f>ROUND(J53/11,2)</f>
        <v>0</v>
      </c>
      <c r="K52" s="625"/>
      <c r="L52" s="625">
        <f>ROUND(L53/11,2)</f>
        <v>0</v>
      </c>
      <c r="M52" s="625"/>
      <c r="N52" s="213"/>
      <c r="O52" s="217"/>
      <c r="P52" s="213"/>
      <c r="Q52" s="217"/>
      <c r="R52" s="213"/>
      <c r="S52" s="213"/>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row>
    <row r="53" spans="1:52" ht="12" customHeight="1" thickBot="1" x14ac:dyDescent="0.25">
      <c r="C53" s="227" t="str">
        <f>"Total Required for "&amp;Help!C17&amp;" Tax"</f>
        <v>Total Required for 2011 Tax</v>
      </c>
      <c r="D53" s="228"/>
      <c r="E53" s="228"/>
      <c r="F53" s="229"/>
      <c r="G53" s="230"/>
      <c r="H53" s="625">
        <f>ROUND(N61*H54/1000,2)</f>
        <v>0</v>
      </c>
      <c r="I53" s="625"/>
      <c r="J53" s="625">
        <f>ROUND(N61*J54/1000,2)</f>
        <v>0</v>
      </c>
      <c r="K53" s="625"/>
      <c r="L53" s="625">
        <f>ROUND(N61*L54/1000,2)</f>
        <v>0</v>
      </c>
      <c r="M53" s="625"/>
      <c r="N53" s="213"/>
      <c r="O53" s="217"/>
      <c r="P53" s="213"/>
      <c r="Q53" s="217"/>
      <c r="R53" s="213"/>
      <c r="S53" s="213"/>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row>
    <row r="54" spans="1:52" ht="12" customHeight="1" thickTop="1" thickBot="1" x14ac:dyDescent="0.25">
      <c r="C54" s="211" t="s">
        <v>649</v>
      </c>
      <c r="D54" s="212"/>
      <c r="E54" s="212"/>
      <c r="F54" s="212"/>
      <c r="G54" s="231"/>
      <c r="H54" s="727">
        <f>'Exhibit A'!EE99</f>
        <v>0</v>
      </c>
      <c r="I54" s="727"/>
      <c r="J54" s="727">
        <f>'Exhibit H'!U199</f>
        <v>0</v>
      </c>
      <c r="K54" s="727"/>
      <c r="L54" s="728">
        <f>'Exhibit G'!U199</f>
        <v>0</v>
      </c>
      <c r="M54" s="728"/>
      <c r="N54" s="213"/>
      <c r="O54" s="217"/>
      <c r="P54" s="213"/>
      <c r="Q54" s="221"/>
      <c r="R54" s="213"/>
      <c r="S54" s="213"/>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row>
    <row r="55" spans="1:52" ht="12" customHeight="1" thickTop="1" x14ac:dyDescent="0.2">
      <c r="A55" s="88"/>
      <c r="B55" s="88"/>
      <c r="C55" s="88"/>
      <c r="D55" s="88"/>
      <c r="E55" s="88"/>
      <c r="F55" s="88"/>
      <c r="G55" s="88"/>
      <c r="H55" s="88"/>
      <c r="I55" s="88"/>
      <c r="J55" s="88"/>
      <c r="K55" s="88"/>
      <c r="L55" s="88"/>
      <c r="M55" s="71"/>
      <c r="N55" s="88"/>
      <c r="O55" s="71"/>
      <c r="P55" s="213"/>
      <c r="Q55" s="213"/>
      <c r="R55" s="213"/>
      <c r="S55" s="217"/>
      <c r="T55" s="213"/>
      <c r="U55" s="217"/>
      <c r="V55" s="213"/>
      <c r="W55" s="213"/>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row>
    <row r="56" spans="1:52" ht="12" customHeight="1" x14ac:dyDescent="0.2">
      <c r="A56" s="722" t="s">
        <v>453</v>
      </c>
      <c r="B56" s="722"/>
      <c r="C56" s="722"/>
      <c r="D56" s="722"/>
      <c r="E56" s="722"/>
      <c r="F56" s="722"/>
      <c r="G56" s="722"/>
      <c r="H56" s="722"/>
      <c r="I56" s="722"/>
      <c r="J56" s="722"/>
      <c r="K56" s="722"/>
      <c r="L56" s="722"/>
      <c r="M56" s="722"/>
      <c r="N56" s="722"/>
      <c r="O56" s="722"/>
      <c r="P56" s="213"/>
      <c r="Q56" s="213"/>
      <c r="R56" s="213"/>
      <c r="S56" s="217"/>
      <c r="T56" s="213"/>
      <c r="U56" s="217"/>
      <c r="V56" s="213"/>
      <c r="W56" s="213"/>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row>
    <row r="57" spans="1:52" ht="12" customHeight="1" x14ac:dyDescent="0.2">
      <c r="A57" s="729" t="str">
        <f>"deducted in the said County as finally equalized and certified by the State Board of Equalization for the current year "&amp;Help!C17+1&amp;"-"&amp;Help!C17+2&amp;" is as follows:"</f>
        <v>deducted in the said County as finally equalized and certified by the State Board of Equalization for the current year 2012-2013 is as follows:</v>
      </c>
      <c r="B57" s="729"/>
      <c r="C57" s="729"/>
      <c r="D57" s="729"/>
      <c r="E57" s="729"/>
      <c r="F57" s="729"/>
      <c r="G57" s="729"/>
      <c r="H57" s="729"/>
      <c r="I57" s="729"/>
      <c r="J57" s="729"/>
      <c r="K57" s="729"/>
      <c r="L57" s="729"/>
      <c r="M57" s="729"/>
      <c r="N57" s="729"/>
      <c r="O57" s="729"/>
      <c r="P57" s="221"/>
      <c r="Q57" s="213"/>
      <c r="R57" s="221"/>
      <c r="S57" s="213"/>
      <c r="T57" s="221"/>
      <c r="U57" s="213"/>
      <c r="V57" s="726"/>
      <c r="W57" s="726"/>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row>
    <row r="58" spans="1:52" ht="12" customHeight="1" thickBot="1" x14ac:dyDescent="0.25">
      <c r="A58" s="730"/>
      <c r="B58" s="730"/>
      <c r="C58" s="730"/>
      <c r="D58" s="730"/>
      <c r="E58" s="730"/>
      <c r="F58" s="730"/>
      <c r="G58" s="730"/>
      <c r="H58" s="730"/>
      <c r="I58" s="730"/>
      <c r="J58" s="730"/>
      <c r="K58" s="730"/>
      <c r="L58" s="730"/>
      <c r="M58" s="730"/>
      <c r="N58" s="730"/>
      <c r="O58" s="730"/>
      <c r="P58" s="213"/>
      <c r="Q58" s="213"/>
      <c r="R58" s="213"/>
      <c r="S58" s="213"/>
      <c r="T58" s="213"/>
      <c r="U58" s="213"/>
      <c r="V58" s="213"/>
      <c r="W58" s="213"/>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row>
    <row r="59" spans="1:52" ht="12" customHeight="1" thickTop="1" thickBot="1" x14ac:dyDescent="0.25">
      <c r="A59" s="725" t="s">
        <v>454</v>
      </c>
      <c r="B59" s="725"/>
      <c r="C59" s="725"/>
      <c r="D59" s="725"/>
      <c r="E59" s="725"/>
      <c r="F59" s="725"/>
      <c r="G59" s="725"/>
      <c r="H59" s="725"/>
      <c r="I59" s="725"/>
      <c r="J59" s="725"/>
      <c r="K59" s="725"/>
      <c r="L59" s="725"/>
      <c r="M59" s="725"/>
      <c r="N59" s="725"/>
      <c r="O59" s="725"/>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row>
    <row r="60" spans="1:52" ht="12" customHeight="1" thickTop="1" thickBot="1" x14ac:dyDescent="0.25">
      <c r="A60" s="735" t="s">
        <v>318</v>
      </c>
      <c r="B60" s="735"/>
      <c r="C60" s="735"/>
      <c r="D60" s="735"/>
      <c r="E60" s="735"/>
      <c r="F60" s="735"/>
      <c r="G60" s="735"/>
      <c r="H60" s="731" t="s">
        <v>438</v>
      </c>
      <c r="I60" s="731"/>
      <c r="J60" s="731" t="s">
        <v>439</v>
      </c>
      <c r="K60" s="731"/>
      <c r="L60" s="731" t="s">
        <v>455</v>
      </c>
      <c r="M60" s="731"/>
      <c r="N60" s="731" t="s">
        <v>51</v>
      </c>
      <c r="O60" s="731"/>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row>
    <row r="61" spans="1:52" ht="12" customHeight="1" thickTop="1" thickBot="1" x14ac:dyDescent="0.25">
      <c r="A61" s="125" t="s">
        <v>440</v>
      </c>
      <c r="B61" s="126"/>
      <c r="C61" s="126"/>
      <c r="D61" s="232"/>
      <c r="E61" s="212"/>
      <c r="F61" s="212"/>
      <c r="G61" s="231"/>
      <c r="H61" s="628">
        <f>G113</f>
        <v>0</v>
      </c>
      <c r="I61" s="628"/>
      <c r="J61" s="628">
        <f>G116</f>
        <v>0</v>
      </c>
      <c r="K61" s="628"/>
      <c r="L61" s="628">
        <f>G117</f>
        <v>0</v>
      </c>
      <c r="M61" s="628"/>
      <c r="N61" s="628">
        <f>G119</f>
        <v>0</v>
      </c>
      <c r="O61" s="628"/>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row>
    <row r="62" spans="1:52" ht="12" customHeight="1" thickTop="1" x14ac:dyDescent="0.2">
      <c r="A62" s="78"/>
      <c r="B62" s="78"/>
      <c r="C62" s="78"/>
      <c r="D62" s="78"/>
      <c r="E62" s="233"/>
      <c r="F62" s="78"/>
      <c r="G62" s="234"/>
      <c r="H62" s="71"/>
      <c r="I62" s="88"/>
      <c r="J62" s="78"/>
      <c r="K62" s="88"/>
      <c r="L62" s="85"/>
      <c r="M62" s="88"/>
      <c r="N62" s="88"/>
      <c r="O62" s="88"/>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row>
    <row r="63" spans="1:52" ht="12" customHeight="1" x14ac:dyDescent="0.2">
      <c r="A63" s="720" t="s">
        <v>456</v>
      </c>
      <c r="B63" s="720"/>
      <c r="C63" s="720"/>
      <c r="D63" s="720"/>
      <c r="E63" s="720"/>
      <c r="F63" s="720"/>
      <c r="G63" s="720"/>
      <c r="H63" s="720"/>
      <c r="I63" s="720"/>
      <c r="J63" s="720"/>
      <c r="K63" s="720"/>
      <c r="L63" s="720"/>
      <c r="M63" s="720"/>
      <c r="N63" s="720"/>
      <c r="O63" s="720"/>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row>
    <row r="64" spans="1:52" ht="12" customHeight="1" x14ac:dyDescent="0.2">
      <c r="A64" s="720"/>
      <c r="B64" s="720"/>
      <c r="C64" s="720"/>
      <c r="D64" s="720"/>
      <c r="E64" s="720"/>
      <c r="F64" s="720"/>
      <c r="G64" s="720"/>
      <c r="H64" s="720"/>
      <c r="I64" s="720"/>
      <c r="J64" s="720"/>
      <c r="K64" s="720"/>
      <c r="L64" s="720"/>
      <c r="M64" s="720"/>
      <c r="N64" s="720"/>
      <c r="O64" s="720"/>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row>
    <row r="65" spans="1:52" ht="12" customHeight="1" x14ac:dyDescent="0.2">
      <c r="A65" s="720"/>
      <c r="B65" s="720"/>
      <c r="C65" s="720"/>
      <c r="D65" s="720"/>
      <c r="E65" s="720"/>
      <c r="F65" s="720"/>
      <c r="G65" s="720"/>
      <c r="H65" s="720"/>
      <c r="I65" s="720"/>
      <c r="J65" s="720"/>
      <c r="K65" s="720"/>
      <c r="L65" s="720"/>
      <c r="M65" s="720"/>
      <c r="N65" s="720"/>
      <c r="O65" s="720"/>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row>
    <row r="66" spans="1:52" ht="12" customHeight="1" x14ac:dyDescent="0.2">
      <c r="A66" s="88"/>
      <c r="B66" s="88"/>
      <c r="C66" s="88"/>
      <c r="D66" s="88"/>
      <c r="E66" s="88"/>
      <c r="F66" s="88"/>
      <c r="G66" s="88"/>
      <c r="H66" s="88"/>
      <c r="I66" s="88"/>
      <c r="J66" s="88"/>
      <c r="K66" s="88"/>
      <c r="L66" s="88"/>
      <c r="M66" s="88"/>
      <c r="N66" s="88"/>
      <c r="O66" s="88"/>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row>
    <row r="67" spans="1:52" ht="12" customHeight="1" x14ac:dyDescent="0.2">
      <c r="A67" s="263" t="s">
        <v>457</v>
      </c>
      <c r="B67" s="264">
        <f>H54</f>
        <v>0</v>
      </c>
      <c r="C67" s="264" t="s">
        <v>458</v>
      </c>
      <c r="D67" s="264" t="s">
        <v>750</v>
      </c>
      <c r="E67" s="265"/>
      <c r="F67" s="264">
        <f>J54</f>
        <v>0</v>
      </c>
      <c r="G67" s="264" t="s">
        <v>458</v>
      </c>
      <c r="H67" s="264" t="s">
        <v>437</v>
      </c>
      <c r="I67" s="265"/>
      <c r="J67" s="264">
        <f>L54</f>
        <v>0</v>
      </c>
      <c r="K67" s="264" t="s">
        <v>458</v>
      </c>
      <c r="L67" s="264" t="s">
        <v>459</v>
      </c>
      <c r="M67" s="265"/>
      <c r="N67" s="264">
        <f>B67+F67+J67</f>
        <v>0</v>
      </c>
      <c r="O67" s="88" t="s">
        <v>458</v>
      </c>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row>
    <row r="68" spans="1:52" ht="12" customHeight="1" thickBot="1" x14ac:dyDescent="0.25">
      <c r="A68" s="235"/>
      <c r="B68" s="236"/>
      <c r="C68" s="236"/>
      <c r="D68" s="235"/>
      <c r="E68" s="235"/>
      <c r="F68" s="235"/>
      <c r="G68" s="235"/>
      <c r="H68" s="235"/>
      <c r="I68" s="236"/>
      <c r="J68" s="236"/>
      <c r="K68" s="235"/>
      <c r="L68" s="235"/>
      <c r="M68" s="235"/>
      <c r="N68" s="235"/>
      <c r="O68" s="235"/>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row>
    <row r="69" spans="1:52" ht="12" customHeight="1" x14ac:dyDescent="0.2">
      <c r="A69" s="88"/>
      <c r="B69" s="88"/>
      <c r="E69" s="88"/>
      <c r="H69" s="88"/>
      <c r="I69" s="88"/>
      <c r="J69" s="88"/>
      <c r="K69" s="88"/>
      <c r="M69" s="88"/>
      <c r="N69" s="88"/>
      <c r="O69" s="88"/>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row>
    <row r="70" spans="1:52" ht="12" customHeight="1" x14ac:dyDescent="0.2">
      <c r="A70" s="88"/>
      <c r="B70" s="88"/>
      <c r="C70" s="88"/>
      <c r="D70" s="88"/>
      <c r="E70" s="88"/>
      <c r="F70" s="88"/>
      <c r="G70" s="88"/>
      <c r="H70" s="88"/>
      <c r="I70" s="88"/>
      <c r="J70" s="88"/>
      <c r="K70" s="88"/>
      <c r="L70" s="88"/>
      <c r="M70" s="88"/>
      <c r="N70" s="266"/>
      <c r="O70" s="88"/>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row>
    <row r="71" spans="1:52" ht="12" customHeight="1" x14ac:dyDescent="0.2">
      <c r="A71" s="88"/>
      <c r="B71" s="88"/>
      <c r="C71" s="88"/>
      <c r="D71" s="88"/>
      <c r="E71" s="88"/>
      <c r="F71" s="88"/>
      <c r="G71" s="88"/>
      <c r="H71" s="88"/>
      <c r="I71" s="88"/>
      <c r="J71" s="88"/>
      <c r="K71" s="88"/>
      <c r="L71" s="88"/>
      <c r="M71" s="88"/>
      <c r="N71" s="266"/>
      <c r="O71" s="88"/>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row>
    <row r="72" spans="1:52" ht="12" customHeight="1" x14ac:dyDescent="0.2">
      <c r="A72" s="88"/>
      <c r="B72" s="88"/>
      <c r="C72" s="88"/>
      <c r="D72" s="88"/>
      <c r="E72" s="88"/>
      <c r="F72" s="88"/>
      <c r="G72" s="88"/>
      <c r="H72" s="88"/>
      <c r="I72" s="88"/>
      <c r="J72" s="88"/>
      <c r="K72" s="88"/>
      <c r="L72" s="88"/>
      <c r="M72" s="88"/>
      <c r="N72" s="266"/>
      <c r="O72" s="88"/>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row>
    <row r="73" spans="1:52" ht="12" customHeight="1" x14ac:dyDescent="0.2">
      <c r="A73" s="88"/>
      <c r="B73" s="88"/>
      <c r="C73" s="88"/>
      <c r="D73" s="88"/>
      <c r="E73" s="88"/>
      <c r="F73" s="88"/>
      <c r="G73" s="88"/>
      <c r="H73" s="88"/>
      <c r="I73" s="88"/>
      <c r="J73" s="88"/>
      <c r="K73" s="88"/>
      <c r="L73" s="88"/>
      <c r="M73" s="88"/>
      <c r="N73" s="266"/>
      <c r="O73" s="88"/>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row>
    <row r="74" spans="1:52" ht="12" customHeight="1" x14ac:dyDescent="0.2">
      <c r="A74" s="88"/>
      <c r="B74" s="88"/>
      <c r="C74" s="88"/>
      <c r="D74" s="88"/>
      <c r="E74" s="88"/>
      <c r="F74" s="88"/>
      <c r="G74" s="88"/>
      <c r="H74" s="88"/>
      <c r="I74" s="88"/>
      <c r="J74" s="88"/>
      <c r="K74" s="88"/>
      <c r="L74" s="88"/>
      <c r="M74" s="88"/>
      <c r="N74" s="266"/>
      <c r="O74" s="88"/>
      <c r="P74" s="72"/>
      <c r="Q74" s="72"/>
      <c r="R74" s="72"/>
      <c r="S74" s="72"/>
      <c r="T74" s="72"/>
      <c r="AF74" s="72"/>
      <c r="AG74" s="72"/>
      <c r="AH74" s="72"/>
      <c r="AI74" s="72"/>
      <c r="AJ74" s="72"/>
      <c r="AK74" s="72"/>
      <c r="AL74" s="72"/>
      <c r="AM74" s="72"/>
      <c r="AN74" s="72"/>
      <c r="AO74" s="72"/>
      <c r="AP74" s="72"/>
      <c r="AQ74" s="72"/>
      <c r="AR74" s="72"/>
      <c r="AS74" s="72"/>
      <c r="AT74" s="72"/>
      <c r="AU74" s="72"/>
      <c r="AV74" s="72"/>
      <c r="AW74" s="72"/>
      <c r="AX74" s="72"/>
      <c r="AY74" s="72"/>
      <c r="AZ74" s="72"/>
    </row>
    <row r="75" spans="1:52" ht="12" customHeight="1" x14ac:dyDescent="0.2">
      <c r="A75" s="88"/>
      <c r="B75" s="88"/>
      <c r="C75" s="88"/>
      <c r="D75" s="88"/>
      <c r="E75" s="88"/>
      <c r="F75" s="88"/>
      <c r="G75" s="88"/>
      <c r="H75" s="88"/>
      <c r="I75" s="88"/>
      <c r="J75" s="88"/>
      <c r="K75" s="88"/>
      <c r="L75" s="88"/>
      <c r="M75" s="88"/>
      <c r="N75" s="266"/>
      <c r="O75" s="88"/>
      <c r="P75" s="72"/>
      <c r="Q75" s="72"/>
      <c r="R75" s="72"/>
      <c r="S75" s="72"/>
      <c r="T75" s="72"/>
      <c r="AF75" s="72"/>
      <c r="AG75" s="72"/>
      <c r="AH75" s="72"/>
      <c r="AI75" s="72"/>
      <c r="AJ75" s="72"/>
      <c r="AK75" s="72"/>
      <c r="AL75" s="72"/>
      <c r="AM75" s="72"/>
      <c r="AN75" s="72"/>
      <c r="AO75" s="72"/>
      <c r="AP75" s="72"/>
      <c r="AQ75" s="72"/>
      <c r="AR75" s="72"/>
      <c r="AS75" s="72"/>
      <c r="AT75" s="72"/>
      <c r="AU75" s="72"/>
      <c r="AV75" s="72"/>
      <c r="AW75" s="72"/>
      <c r="AX75" s="72"/>
      <c r="AY75" s="72"/>
      <c r="AZ75" s="72"/>
    </row>
    <row r="76" spans="1:52" ht="12" customHeight="1" x14ac:dyDescent="0.2">
      <c r="A76" s="88"/>
      <c r="B76" s="88"/>
      <c r="C76" s="88"/>
      <c r="D76" s="88"/>
      <c r="E76" s="88"/>
      <c r="F76" s="88"/>
      <c r="G76" s="88"/>
      <c r="H76" s="88"/>
      <c r="I76" s="88"/>
      <c r="J76" s="88"/>
      <c r="K76" s="88"/>
      <c r="L76" s="88"/>
      <c r="M76" s="88"/>
      <c r="N76" s="266"/>
      <c r="O76" s="88"/>
      <c r="P76" s="72"/>
      <c r="Q76" s="72"/>
      <c r="R76" s="72"/>
      <c r="S76" s="72"/>
      <c r="T76" s="72"/>
      <c r="AF76" s="72"/>
      <c r="AG76" s="72"/>
      <c r="AH76" s="72"/>
      <c r="AI76" s="72"/>
      <c r="AJ76" s="72"/>
      <c r="AK76" s="72"/>
      <c r="AL76" s="72"/>
      <c r="AM76" s="72"/>
      <c r="AN76" s="72"/>
      <c r="AO76" s="72"/>
      <c r="AP76" s="72"/>
      <c r="AQ76" s="72"/>
      <c r="AR76" s="72"/>
      <c r="AS76" s="72"/>
      <c r="AT76" s="72"/>
      <c r="AU76" s="72"/>
      <c r="AV76" s="72"/>
      <c r="AW76" s="72"/>
      <c r="AX76" s="72"/>
      <c r="AY76" s="72"/>
      <c r="AZ76" s="72"/>
    </row>
    <row r="77" spans="1:52" ht="12" customHeight="1" thickBot="1" x14ac:dyDescent="0.25">
      <c r="A77" s="235"/>
      <c r="B77" s="235"/>
      <c r="C77" s="235"/>
      <c r="D77" s="235"/>
      <c r="E77" s="235"/>
      <c r="F77" s="235"/>
      <c r="G77" s="235"/>
      <c r="H77" s="235"/>
      <c r="I77" s="235"/>
      <c r="J77" s="235"/>
      <c r="K77" s="235"/>
      <c r="L77" s="235"/>
      <c r="M77" s="235"/>
      <c r="N77" s="235"/>
      <c r="O77" s="235"/>
      <c r="P77" s="72"/>
      <c r="Q77" s="72"/>
      <c r="R77" s="72"/>
      <c r="S77" s="72"/>
      <c r="T77" s="72"/>
      <c r="AF77" s="72"/>
      <c r="AG77" s="72"/>
      <c r="AH77" s="72"/>
      <c r="AI77" s="72"/>
      <c r="AJ77" s="72"/>
      <c r="AK77" s="72"/>
      <c r="AL77" s="72"/>
      <c r="AM77" s="72"/>
      <c r="AN77" s="72"/>
      <c r="AO77" s="72"/>
      <c r="AP77" s="72"/>
      <c r="AQ77" s="72"/>
      <c r="AR77" s="72"/>
      <c r="AS77" s="72"/>
      <c r="AT77" s="72"/>
      <c r="AU77" s="72"/>
      <c r="AV77" s="72"/>
      <c r="AW77" s="72"/>
      <c r="AX77" s="72"/>
      <c r="AY77" s="72"/>
      <c r="AZ77" s="72"/>
    </row>
    <row r="78" spans="1:52" ht="12" customHeight="1" x14ac:dyDescent="0.2">
      <c r="A78" s="72"/>
      <c r="B78" s="72"/>
      <c r="C78" s="72"/>
      <c r="D78" s="72"/>
      <c r="E78" s="72"/>
      <c r="F78" s="72"/>
      <c r="G78" s="72"/>
      <c r="H78" s="72"/>
      <c r="I78" s="72"/>
      <c r="J78" s="72"/>
      <c r="K78" s="72"/>
      <c r="L78" s="72"/>
      <c r="M78" s="72"/>
      <c r="N78" s="72"/>
      <c r="O78" s="72"/>
      <c r="P78" s="72"/>
      <c r="Q78" s="72"/>
      <c r="R78" s="72"/>
      <c r="S78" s="72"/>
      <c r="T78" s="72"/>
      <c r="AF78" s="72"/>
      <c r="AG78" s="72"/>
      <c r="AH78" s="72"/>
      <c r="AI78" s="72"/>
      <c r="AJ78" s="72"/>
      <c r="AK78" s="72"/>
      <c r="AL78" s="72"/>
      <c r="AM78" s="72"/>
      <c r="AN78" s="72"/>
      <c r="AO78" s="72"/>
      <c r="AP78" s="72"/>
      <c r="AQ78" s="72"/>
      <c r="AR78" s="72"/>
      <c r="AS78" s="72"/>
      <c r="AT78" s="72"/>
      <c r="AU78" s="72"/>
      <c r="AV78" s="72"/>
      <c r="AW78" s="72"/>
      <c r="AX78" s="72"/>
      <c r="AY78" s="72"/>
      <c r="AZ78" s="72"/>
    </row>
    <row r="79" spans="1:52" ht="12" customHeight="1" x14ac:dyDescent="0.2">
      <c r="A79" s="720" t="s">
        <v>460</v>
      </c>
      <c r="B79" s="720"/>
      <c r="C79" s="720"/>
      <c r="D79" s="720"/>
      <c r="E79" s="720"/>
      <c r="F79" s="720"/>
      <c r="G79" s="720"/>
      <c r="H79" s="720"/>
      <c r="I79" s="720"/>
      <c r="J79" s="720"/>
      <c r="K79" s="720"/>
      <c r="L79" s="720"/>
      <c r="M79" s="720"/>
      <c r="N79" s="720"/>
      <c r="O79" s="720"/>
      <c r="P79" s="72"/>
      <c r="Q79" s="72"/>
      <c r="R79" s="72"/>
      <c r="S79" s="72"/>
      <c r="T79" s="72"/>
      <c r="AF79" s="72"/>
      <c r="AG79" s="72"/>
      <c r="AH79" s="72"/>
      <c r="AI79" s="72"/>
      <c r="AJ79" s="72"/>
      <c r="AK79" s="72"/>
      <c r="AL79" s="72"/>
      <c r="AM79" s="72"/>
      <c r="AN79" s="72"/>
      <c r="AO79" s="72"/>
      <c r="AP79" s="72"/>
      <c r="AQ79" s="72"/>
      <c r="AR79" s="72"/>
      <c r="AS79" s="72"/>
      <c r="AT79" s="72"/>
      <c r="AU79" s="72"/>
      <c r="AV79" s="72"/>
      <c r="AW79" s="72"/>
      <c r="AX79" s="72"/>
      <c r="AY79" s="72"/>
      <c r="AZ79" s="72"/>
    </row>
    <row r="80" spans="1:52" ht="12" customHeight="1" x14ac:dyDescent="0.2">
      <c r="A80" s="72" t="str">
        <f>"Assessor may immediately extend said levies upon the Tax Rolls for the year "&amp;Help!C17+2&amp;" without regard to any protest that may be filed against"</f>
        <v>Assessor may immediately extend said levies upon the Tax Rolls for the year 2013 without regard to any protest that may be filed against</v>
      </c>
      <c r="B80" s="72"/>
      <c r="C80" s="72"/>
      <c r="D80" s="72"/>
      <c r="E80" s="72"/>
      <c r="F80" s="72"/>
      <c r="G80" s="72"/>
      <c r="H80" s="72"/>
      <c r="I80" s="72"/>
      <c r="J80" s="72"/>
      <c r="K80" s="72"/>
      <c r="L80" s="72"/>
      <c r="M80" s="72"/>
      <c r="N80" s="72"/>
      <c r="O80" s="72"/>
      <c r="P80" s="72"/>
      <c r="Q80" s="72"/>
      <c r="R80" s="72"/>
      <c r="S80" s="72"/>
      <c r="T80" s="72"/>
      <c r="AF80" s="72"/>
      <c r="AG80" s="72"/>
      <c r="AH80" s="72"/>
      <c r="AI80" s="72"/>
      <c r="AJ80" s="72"/>
      <c r="AK80" s="72"/>
      <c r="AL80" s="72"/>
      <c r="AM80" s="72"/>
      <c r="AN80" s="72"/>
      <c r="AO80" s="72"/>
      <c r="AP80" s="72"/>
      <c r="AQ80" s="72"/>
      <c r="AR80" s="72"/>
      <c r="AS80" s="72"/>
      <c r="AT80" s="72"/>
      <c r="AU80" s="72"/>
      <c r="AV80" s="72"/>
      <c r="AW80" s="72"/>
      <c r="AX80" s="72"/>
      <c r="AY80" s="72"/>
      <c r="AZ80" s="72"/>
    </row>
    <row r="81" spans="1:52" ht="12" customHeight="1" x14ac:dyDescent="0.2">
      <c r="A81" s="72" t="s">
        <v>815</v>
      </c>
      <c r="B81" s="72"/>
      <c r="C81" s="72"/>
      <c r="D81" s="72"/>
      <c r="E81" s="72"/>
      <c r="F81" s="72"/>
      <c r="G81" s="72"/>
      <c r="H81" s="72"/>
      <c r="I81" s="72"/>
      <c r="J81" s="72"/>
      <c r="K81" s="72"/>
      <c r="L81" s="72"/>
      <c r="M81" s="72"/>
      <c r="N81" s="72"/>
      <c r="O81" s="72"/>
      <c r="P81" s="72"/>
      <c r="Q81" s="72"/>
      <c r="R81" s="72"/>
      <c r="S81" s="72"/>
      <c r="T81" s="72"/>
      <c r="AF81" s="72"/>
      <c r="AG81" s="72"/>
      <c r="AH81" s="72"/>
      <c r="AI81" s="72"/>
      <c r="AJ81" s="72"/>
      <c r="AK81" s="72"/>
      <c r="AL81" s="72"/>
      <c r="AM81" s="72"/>
      <c r="AN81" s="72"/>
      <c r="AO81" s="72"/>
      <c r="AP81" s="72"/>
      <c r="AQ81" s="72"/>
      <c r="AR81" s="72"/>
      <c r="AS81" s="72"/>
      <c r="AT81" s="72"/>
      <c r="AU81" s="72"/>
      <c r="AV81" s="72"/>
      <c r="AW81" s="72"/>
      <c r="AX81" s="72"/>
      <c r="AY81" s="72"/>
      <c r="AZ81" s="72"/>
    </row>
    <row r="82" spans="1:52" ht="12" customHeight="1" x14ac:dyDescent="0.2">
      <c r="P82" s="72"/>
      <c r="Q82" s="72"/>
      <c r="R82" s="72"/>
      <c r="S82" s="72"/>
      <c r="T82" s="72"/>
      <c r="AF82" s="72"/>
      <c r="AG82" s="72"/>
      <c r="AH82" s="72"/>
      <c r="AI82" s="72"/>
      <c r="AJ82" s="72"/>
      <c r="AK82" s="72"/>
      <c r="AL82" s="72"/>
      <c r="AM82" s="72"/>
      <c r="AN82" s="72"/>
      <c r="AO82" s="72"/>
      <c r="AP82" s="72"/>
      <c r="AQ82" s="72"/>
      <c r="AR82" s="72"/>
      <c r="AS82" s="72"/>
      <c r="AT82" s="72"/>
      <c r="AU82" s="72"/>
      <c r="AV82" s="72"/>
      <c r="AW82" s="72"/>
      <c r="AX82" s="72"/>
      <c r="AY82" s="72"/>
      <c r="AZ82" s="72"/>
    </row>
    <row r="83" spans="1:52" ht="3.75" customHeight="1" x14ac:dyDescent="0.2">
      <c r="P83" s="72"/>
      <c r="Q83" s="72"/>
      <c r="R83" s="72"/>
      <c r="S83" s="72"/>
      <c r="T83" s="72"/>
      <c r="AF83" s="72"/>
      <c r="AG83" s="72"/>
      <c r="AH83" s="72"/>
      <c r="AI83" s="72"/>
      <c r="AJ83" s="72"/>
      <c r="AK83" s="72"/>
      <c r="AL83" s="72"/>
      <c r="AM83" s="72"/>
      <c r="AN83" s="72"/>
      <c r="AO83" s="72"/>
      <c r="AP83" s="72"/>
      <c r="AQ83" s="72"/>
      <c r="AR83" s="72"/>
      <c r="AS83" s="72"/>
      <c r="AT83" s="72"/>
      <c r="AU83" s="72"/>
      <c r="AV83" s="72"/>
      <c r="AW83" s="72"/>
      <c r="AX83" s="72"/>
      <c r="AY83" s="72"/>
      <c r="AZ83" s="72"/>
    </row>
    <row r="84" spans="1:52" ht="12" customHeight="1" x14ac:dyDescent="0.2">
      <c r="P84" s="72"/>
      <c r="Q84" s="72"/>
      <c r="R84" s="72"/>
      <c r="S84" s="72"/>
      <c r="T84" s="72"/>
      <c r="AF84" s="72"/>
      <c r="AG84" s="72"/>
      <c r="AH84" s="72"/>
      <c r="AI84" s="72"/>
      <c r="AJ84" s="72"/>
      <c r="AK84" s="72"/>
      <c r="AL84" s="72"/>
      <c r="AM84" s="72"/>
      <c r="AN84" s="72"/>
      <c r="AO84" s="72"/>
      <c r="AP84" s="72"/>
      <c r="AQ84" s="72"/>
      <c r="AR84" s="72"/>
      <c r="AS84" s="72"/>
      <c r="AT84" s="72"/>
      <c r="AU84" s="72"/>
      <c r="AV84" s="72"/>
      <c r="AW84" s="72"/>
      <c r="AX84" s="72"/>
      <c r="AY84" s="72"/>
      <c r="AZ84" s="72"/>
    </row>
    <row r="85" spans="1:52" ht="12" customHeight="1" x14ac:dyDescent="0.2">
      <c r="P85" s="72"/>
      <c r="Q85" s="72"/>
      <c r="R85" s="72"/>
      <c r="S85" s="72"/>
      <c r="T85" s="72"/>
      <c r="AF85" s="72"/>
      <c r="AG85" s="72"/>
      <c r="AH85" s="72"/>
      <c r="AI85" s="72"/>
      <c r="AJ85" s="72"/>
      <c r="AK85" s="72"/>
      <c r="AL85" s="72"/>
      <c r="AM85" s="72"/>
      <c r="AN85" s="72"/>
      <c r="AO85" s="72"/>
      <c r="AP85" s="72"/>
      <c r="AQ85" s="72"/>
      <c r="AR85" s="72"/>
      <c r="AS85" s="72"/>
      <c r="AT85" s="72"/>
      <c r="AU85" s="72"/>
      <c r="AV85" s="72"/>
      <c r="AW85" s="72"/>
      <c r="AX85" s="72"/>
      <c r="AY85" s="72"/>
      <c r="AZ85" s="72"/>
    </row>
    <row r="86" spans="1:52" ht="12" customHeight="1" x14ac:dyDescent="0.2">
      <c r="P86" s="72"/>
      <c r="Q86" s="72"/>
      <c r="R86" s="72"/>
      <c r="S86" s="72"/>
      <c r="T86" s="72"/>
      <c r="AF86" s="72"/>
      <c r="AG86" s="72"/>
      <c r="AH86" s="72"/>
      <c r="AI86" s="72"/>
      <c r="AJ86" s="72"/>
      <c r="AK86" s="72"/>
      <c r="AL86" s="72"/>
      <c r="AM86" s="72"/>
      <c r="AN86" s="72"/>
      <c r="AO86" s="72"/>
      <c r="AP86" s="72"/>
      <c r="AQ86" s="72"/>
      <c r="AR86" s="72"/>
      <c r="AS86" s="72"/>
      <c r="AT86" s="72"/>
      <c r="AU86" s="72"/>
      <c r="AV86" s="72"/>
      <c r="AW86" s="72"/>
      <c r="AX86" s="72"/>
      <c r="AY86" s="72"/>
      <c r="AZ86" s="72"/>
    </row>
    <row r="87" spans="1:52" ht="12" customHeight="1" thickBot="1" x14ac:dyDescent="0.25">
      <c r="A87" s="81" t="s">
        <v>461</v>
      </c>
      <c r="B87" s="236"/>
      <c r="C87" s="81" t="s">
        <v>648</v>
      </c>
      <c r="F87" s="236"/>
      <c r="G87" s="236"/>
      <c r="H87" s="236"/>
      <c r="I87" s="236"/>
      <c r="J87" s="236"/>
      <c r="K87" s="236"/>
      <c r="L87" s="236"/>
      <c r="M87" s="236"/>
      <c r="N87" s="72" t="str">
        <f>", "&amp;Help!C17+1&amp;"."</f>
        <v>, 2012.</v>
      </c>
    </row>
    <row r="88" spans="1:52" ht="12" customHeight="1" x14ac:dyDescent="0.2"/>
    <row r="89" spans="1:52" ht="12" customHeight="1" x14ac:dyDescent="0.2"/>
    <row r="90" spans="1:52" ht="12" customHeight="1" thickBot="1" x14ac:dyDescent="0.25">
      <c r="B90" s="724"/>
      <c r="C90" s="724"/>
      <c r="D90" s="724"/>
      <c r="E90" s="236"/>
      <c r="I90" s="724"/>
      <c r="J90" s="724"/>
      <c r="K90" s="724"/>
      <c r="L90" s="724"/>
      <c r="M90" s="724"/>
    </row>
    <row r="91" spans="1:52" ht="12" customHeight="1" x14ac:dyDescent="0.2">
      <c r="B91" s="732" t="s">
        <v>462</v>
      </c>
      <c r="C91" s="732"/>
      <c r="D91" s="732"/>
      <c r="E91" s="732"/>
      <c r="I91" s="732" t="s">
        <v>463</v>
      </c>
      <c r="J91" s="732"/>
      <c r="K91" s="732"/>
      <c r="L91" s="732"/>
      <c r="M91" s="732"/>
    </row>
    <row r="92" spans="1:52" ht="12" customHeight="1" x14ac:dyDescent="0.2"/>
    <row r="93" spans="1:52" ht="12" customHeight="1" thickBot="1" x14ac:dyDescent="0.25">
      <c r="B93" s="724"/>
      <c r="C93" s="724"/>
      <c r="D93" s="724"/>
      <c r="E93" s="724"/>
      <c r="I93" s="724"/>
      <c r="J93" s="724"/>
      <c r="K93" s="724"/>
      <c r="L93" s="724"/>
      <c r="M93" s="724"/>
    </row>
    <row r="94" spans="1:52" ht="12" customHeight="1" x14ac:dyDescent="0.2">
      <c r="B94" s="732" t="s">
        <v>462</v>
      </c>
      <c r="C94" s="732"/>
      <c r="D94" s="732"/>
      <c r="E94" s="732"/>
      <c r="I94" s="732" t="s">
        <v>464</v>
      </c>
      <c r="J94" s="732"/>
      <c r="K94" s="732"/>
      <c r="L94" s="732"/>
      <c r="M94" s="732"/>
    </row>
    <row r="95" spans="1:52" ht="12" customHeight="1" x14ac:dyDescent="0.2"/>
    <row r="96" spans="1:52" ht="12" customHeight="1" x14ac:dyDescent="0.2">
      <c r="M96" s="72"/>
      <c r="N96" s="72"/>
      <c r="O96" s="72"/>
    </row>
    <row r="97" spans="1:15" ht="12" customHeight="1" x14ac:dyDescent="0.2">
      <c r="A97" s="208" t="str">
        <f>A35</f>
        <v>S.A.&amp;I. Form 2651R99 Entity: City Name City, 99</v>
      </c>
      <c r="M97" s="733">
        <f ca="1">Coversheets!$BI$50</f>
        <v>41858.327887268519</v>
      </c>
      <c r="N97" s="733"/>
      <c r="O97" s="733"/>
    </row>
    <row r="98" spans="1:15" ht="3.75" customHeight="1" x14ac:dyDescent="0.2"/>
    <row r="99" spans="1:15" ht="3.75" customHeight="1" x14ac:dyDescent="0.2"/>
    <row r="101" spans="1:15" x14ac:dyDescent="0.2">
      <c r="A101" s="619" t="str">
        <f>Help!C15&amp;" COUNTY, "&amp;Help!C18</f>
        <v>COUNTY NAME COUNTY, 99</v>
      </c>
      <c r="B101" s="619"/>
      <c r="C101" s="619"/>
      <c r="D101" s="619"/>
      <c r="E101" s="619"/>
      <c r="F101" s="619"/>
      <c r="G101" s="619"/>
      <c r="H101" s="619"/>
      <c r="I101" s="619"/>
      <c r="J101" s="619"/>
      <c r="K101" s="619"/>
      <c r="L101" s="619"/>
      <c r="M101" s="619"/>
      <c r="N101" s="619"/>
      <c r="O101" s="619"/>
    </row>
    <row r="102" spans="1:15" x14ac:dyDescent="0.2">
      <c r="A102" s="619" t="s">
        <v>659</v>
      </c>
      <c r="B102" s="619"/>
      <c r="C102" s="619"/>
      <c r="D102" s="619"/>
      <c r="E102" s="619"/>
      <c r="F102" s="619"/>
      <c r="G102" s="619"/>
      <c r="H102" s="619"/>
      <c r="I102" s="619"/>
      <c r="J102" s="619"/>
      <c r="K102" s="619"/>
      <c r="L102" s="619"/>
      <c r="M102" s="619"/>
      <c r="N102" s="619"/>
      <c r="O102" s="619"/>
    </row>
    <row r="103" spans="1:15" x14ac:dyDescent="0.2">
      <c r="A103" s="619" t="str">
        <f>"FISCAL YEAR "&amp;Help!C17&amp;"-"&amp;Help!C17+1</f>
        <v>FISCAL YEAR 2011-2012</v>
      </c>
      <c r="B103" s="619"/>
      <c r="C103" s="619"/>
      <c r="D103" s="619"/>
      <c r="E103" s="619"/>
      <c r="F103" s="619"/>
      <c r="G103" s="619"/>
      <c r="H103" s="619"/>
      <c r="I103" s="619"/>
      <c r="J103" s="619"/>
      <c r="K103" s="619"/>
      <c r="L103" s="619"/>
      <c r="M103" s="619"/>
      <c r="N103" s="619"/>
      <c r="O103" s="619"/>
    </row>
    <row r="108" spans="1:15" x14ac:dyDescent="0.2">
      <c r="B108" s="81" t="s">
        <v>660</v>
      </c>
    </row>
    <row r="110" spans="1:15" x14ac:dyDescent="0.2">
      <c r="B110" s="81" t="s">
        <v>661</v>
      </c>
      <c r="G110" s="734">
        <v>0</v>
      </c>
      <c r="H110" s="734"/>
      <c r="I110" s="734"/>
    </row>
    <row r="111" spans="1:15" x14ac:dyDescent="0.2">
      <c r="B111" s="81" t="s">
        <v>662</v>
      </c>
      <c r="G111" s="734">
        <v>0</v>
      </c>
      <c r="H111" s="734"/>
      <c r="I111" s="734"/>
    </row>
    <row r="112" spans="1:15" x14ac:dyDescent="0.2">
      <c r="G112" s="691"/>
      <c r="H112" s="691"/>
      <c r="I112" s="691"/>
    </row>
    <row r="113" spans="2:9" x14ac:dyDescent="0.2">
      <c r="B113" s="81" t="s">
        <v>663</v>
      </c>
      <c r="G113" s="691">
        <f>G110-G111</f>
        <v>0</v>
      </c>
      <c r="H113" s="691"/>
      <c r="I113" s="691"/>
    </row>
    <row r="114" spans="2:9" x14ac:dyDescent="0.2">
      <c r="G114" s="691"/>
      <c r="H114" s="691"/>
      <c r="I114" s="691"/>
    </row>
    <row r="115" spans="2:9" x14ac:dyDescent="0.2">
      <c r="G115" s="691"/>
      <c r="H115" s="691"/>
      <c r="I115" s="691"/>
    </row>
    <row r="116" spans="2:9" x14ac:dyDescent="0.2">
      <c r="B116" s="81" t="s">
        <v>664</v>
      </c>
      <c r="G116" s="734">
        <v>0</v>
      </c>
      <c r="H116" s="734"/>
      <c r="I116" s="734"/>
    </row>
    <row r="117" spans="2:9" x14ac:dyDescent="0.2">
      <c r="B117" s="81" t="s">
        <v>665</v>
      </c>
      <c r="G117" s="734">
        <v>0</v>
      </c>
      <c r="H117" s="734"/>
      <c r="I117" s="734"/>
    </row>
    <row r="118" spans="2:9" x14ac:dyDescent="0.2">
      <c r="G118" s="691"/>
      <c r="H118" s="691"/>
      <c r="I118" s="691"/>
    </row>
    <row r="119" spans="2:9" x14ac:dyDescent="0.2">
      <c r="B119" s="81" t="s">
        <v>666</v>
      </c>
      <c r="G119" s="691">
        <f>G113+G116+G117</f>
        <v>0</v>
      </c>
      <c r="H119" s="691"/>
      <c r="I119" s="691"/>
    </row>
    <row r="157" ht="6.75" customHeight="1" x14ac:dyDescent="0.2"/>
  </sheetData>
  <mergeCells count="99">
    <mergeCell ref="G112:I112"/>
    <mergeCell ref="G119:I119"/>
    <mergeCell ref="G113:I113"/>
    <mergeCell ref="G114:I114"/>
    <mergeCell ref="G115:I115"/>
    <mergeCell ref="G116:I116"/>
    <mergeCell ref="G117:I117"/>
    <mergeCell ref="G118:I118"/>
    <mergeCell ref="G111:I111"/>
    <mergeCell ref="N60:O60"/>
    <mergeCell ref="H61:I61"/>
    <mergeCell ref="A60:G60"/>
    <mergeCell ref="L60:M60"/>
    <mergeCell ref="B94:E94"/>
    <mergeCell ref="B91:E91"/>
    <mergeCell ref="A79:O79"/>
    <mergeCell ref="N61:O61"/>
    <mergeCell ref="B93:E93"/>
    <mergeCell ref="A101:O101"/>
    <mergeCell ref="A102:O102"/>
    <mergeCell ref="A103:O103"/>
    <mergeCell ref="G110:I110"/>
    <mergeCell ref="I94:M94"/>
    <mergeCell ref="I93:M93"/>
    <mergeCell ref="M97:O97"/>
    <mergeCell ref="J49:K49"/>
    <mergeCell ref="L49:M49"/>
    <mergeCell ref="J60:K60"/>
    <mergeCell ref="L51:M51"/>
    <mergeCell ref="H60:I60"/>
    <mergeCell ref="L53:M53"/>
    <mergeCell ref="I90:M90"/>
    <mergeCell ref="I91:M91"/>
    <mergeCell ref="J53:K53"/>
    <mergeCell ref="J61:K61"/>
    <mergeCell ref="L61:M61"/>
    <mergeCell ref="A63:O65"/>
    <mergeCell ref="H53:I53"/>
    <mergeCell ref="V57:W57"/>
    <mergeCell ref="H54:I54"/>
    <mergeCell ref="J54:K54"/>
    <mergeCell ref="L54:M54"/>
    <mergeCell ref="A56:O56"/>
    <mergeCell ref="A57:O58"/>
    <mergeCell ref="H51:I51"/>
    <mergeCell ref="B90:D90"/>
    <mergeCell ref="J47:K47"/>
    <mergeCell ref="H48:I48"/>
    <mergeCell ref="J48:K48"/>
    <mergeCell ref="H47:I47"/>
    <mergeCell ref="H49:I49"/>
    <mergeCell ref="J51:K51"/>
    <mergeCell ref="H52:I52"/>
    <mergeCell ref="J52:K52"/>
    <mergeCell ref="A59:O59"/>
    <mergeCell ref="L52:M52"/>
    <mergeCell ref="L48:M48"/>
    <mergeCell ref="J50:K50"/>
    <mergeCell ref="L47:M47"/>
    <mergeCell ref="L50:M50"/>
    <mergeCell ref="H50:I50"/>
    <mergeCell ref="R46:S46"/>
    <mergeCell ref="R47:S47"/>
    <mergeCell ref="H45:I45"/>
    <mergeCell ref="J45:K45"/>
    <mergeCell ref="L45:M45"/>
    <mergeCell ref="H46:I46"/>
    <mergeCell ref="J46:K46"/>
    <mergeCell ref="L46:M46"/>
    <mergeCell ref="H43:I43"/>
    <mergeCell ref="H44:I44"/>
    <mergeCell ref="Q41:R41"/>
    <mergeCell ref="H41:I41"/>
    <mergeCell ref="J41:K41"/>
    <mergeCell ref="H42:I42"/>
    <mergeCell ref="J42:K42"/>
    <mergeCell ref="L42:M42"/>
    <mergeCell ref="L43:M43"/>
    <mergeCell ref="J44:K44"/>
    <mergeCell ref="L44:M44"/>
    <mergeCell ref="J43:K43"/>
    <mergeCell ref="R40:S40"/>
    <mergeCell ref="J40:K40"/>
    <mergeCell ref="L40:M40"/>
    <mergeCell ref="L39:M39"/>
    <mergeCell ref="J39:K39"/>
    <mergeCell ref="A2:O2"/>
    <mergeCell ref="A3:O3"/>
    <mergeCell ref="A15:O15"/>
    <mergeCell ref="A17:O17"/>
    <mergeCell ref="L41:M41"/>
    <mergeCell ref="A18:O18"/>
    <mergeCell ref="A19:O19"/>
    <mergeCell ref="A21:O23"/>
    <mergeCell ref="H40:I40"/>
    <mergeCell ref="M35:O35"/>
    <mergeCell ref="A36:O36"/>
    <mergeCell ref="A37:O37"/>
    <mergeCell ref="H39:I39"/>
  </mergeCells>
  <phoneticPr fontId="1" type="noConversion"/>
  <pageMargins left="0.25" right="0.25" top="0.75" bottom="0.75" header="0.3" footer="0.3"/>
  <pageSetup scale="92" orientation="portrait" horizontalDpi="1200" verticalDpi="1200" r:id="rId1"/>
  <headerFooter alignWithMargins="0"/>
  <rowBreaks count="2" manualBreakCount="2">
    <brk id="35" max="16383" man="1"/>
    <brk id="100" max="16383" man="1"/>
  </rowBreaks>
  <colBreaks count="1" manualBreakCount="1">
    <brk id="15"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M406"/>
  <sheetViews>
    <sheetView zoomScaleNormal="100" workbookViewId="0">
      <selection activeCell="B1" sqref="B1:AS1"/>
    </sheetView>
  </sheetViews>
  <sheetFormatPr defaultColWidth="2.6640625" defaultRowHeight="12.75" x14ac:dyDescent="0.2"/>
  <cols>
    <col min="1" max="1" width="1.1640625" style="81" customWidth="1"/>
    <col min="2" max="45" width="3.1640625" style="81" customWidth="1"/>
    <col min="46" max="46" width="1.83203125" style="81" customWidth="1"/>
    <col min="47" max="47" width="1.6640625" style="81" customWidth="1"/>
    <col min="48" max="91" width="3.1640625" style="81" customWidth="1"/>
    <col min="92" max="16384" width="2.6640625" style="81"/>
  </cols>
  <sheetData>
    <row r="1" spans="2:91" s="209" customFormat="1" ht="15" x14ac:dyDescent="0.25">
      <c r="B1" s="632" t="str">
        <f>"PUBLICATION SHEET - "&amp;Help!C22&amp;", OKLAHOMA"</f>
        <v>PUBLICATION SHEET - CITY NAME, OKLAHOMA</v>
      </c>
      <c r="C1" s="632"/>
      <c r="D1" s="632"/>
      <c r="E1" s="632"/>
      <c r="F1" s="632"/>
      <c r="G1" s="632"/>
      <c r="H1" s="632"/>
      <c r="I1" s="632"/>
      <c r="J1" s="632"/>
      <c r="K1" s="632"/>
      <c r="L1" s="632"/>
      <c r="M1" s="632"/>
      <c r="N1" s="632"/>
      <c r="O1" s="632"/>
      <c r="P1" s="632"/>
      <c r="Q1" s="632"/>
      <c r="R1" s="632"/>
      <c r="S1" s="632"/>
      <c r="T1" s="632"/>
      <c r="U1" s="632"/>
      <c r="V1" s="632"/>
      <c r="W1" s="632"/>
      <c r="X1" s="632"/>
      <c r="Y1" s="632"/>
      <c r="Z1" s="632"/>
      <c r="AA1" s="632"/>
      <c r="AB1" s="632"/>
      <c r="AC1" s="632"/>
      <c r="AD1" s="632"/>
      <c r="AE1" s="632"/>
      <c r="AF1" s="632"/>
      <c r="AG1" s="632"/>
      <c r="AH1" s="632"/>
      <c r="AI1" s="632"/>
      <c r="AJ1" s="632"/>
      <c r="AK1" s="632"/>
      <c r="AL1" s="632"/>
      <c r="AM1" s="632"/>
      <c r="AN1" s="632"/>
      <c r="AO1" s="632"/>
      <c r="AP1" s="632"/>
      <c r="AQ1" s="632"/>
      <c r="AR1" s="632"/>
      <c r="AS1" s="632"/>
      <c r="AV1" s="632" t="str">
        <f>B1</f>
        <v>PUBLICATION SHEET - CITY NAME, OKLAHOMA</v>
      </c>
      <c r="AW1" s="632"/>
      <c r="AX1" s="632"/>
      <c r="AY1" s="632"/>
      <c r="AZ1" s="632"/>
      <c r="BA1" s="632"/>
      <c r="BB1" s="632"/>
      <c r="BC1" s="632"/>
      <c r="BD1" s="632"/>
      <c r="BE1" s="632"/>
      <c r="BF1" s="632"/>
      <c r="BG1" s="632"/>
      <c r="BH1" s="632"/>
      <c r="BI1" s="632"/>
      <c r="BJ1" s="632"/>
      <c r="BK1" s="632"/>
      <c r="BL1" s="632"/>
      <c r="BM1" s="632"/>
      <c r="BN1" s="632"/>
      <c r="BO1" s="632"/>
      <c r="BP1" s="632"/>
      <c r="BQ1" s="632"/>
      <c r="BR1" s="632"/>
      <c r="BS1" s="632"/>
      <c r="BT1" s="632"/>
      <c r="BU1" s="632"/>
      <c r="BV1" s="632"/>
      <c r="BW1" s="632"/>
      <c r="BX1" s="632"/>
      <c r="BY1" s="632"/>
      <c r="BZ1" s="632"/>
      <c r="CA1" s="632"/>
      <c r="CB1" s="632"/>
      <c r="CC1" s="632"/>
      <c r="CD1" s="632"/>
      <c r="CE1" s="632"/>
      <c r="CF1" s="632"/>
      <c r="CG1" s="632"/>
      <c r="CH1" s="632"/>
      <c r="CI1" s="632"/>
      <c r="CJ1" s="632"/>
      <c r="CK1" s="632"/>
      <c r="CL1" s="632"/>
      <c r="CM1" s="632"/>
    </row>
    <row r="2" spans="2:91" s="209" customFormat="1" ht="15" x14ac:dyDescent="0.25">
      <c r="B2" s="619" t="str">
        <f>"FINANCIAL STATEMENT OF THE VARIOUS FUNDS FOR THE FISCAL YEAR ENDING JUNE 30, "&amp;Help!C17+1&amp;", AND ESTIMATE OF NEEDS"</f>
        <v>FINANCIAL STATEMENT OF THE VARIOUS FUNDS FOR THE FISCAL YEAR ENDING JUNE 30, 2012, AND ESTIMATE OF NEEDS</v>
      </c>
      <c r="C2" s="619"/>
      <c r="D2" s="619"/>
      <c r="E2" s="619"/>
      <c r="F2" s="619"/>
      <c r="G2" s="619"/>
      <c r="H2" s="619"/>
      <c r="I2" s="619"/>
      <c r="J2" s="619"/>
      <c r="K2" s="619"/>
      <c r="L2" s="619"/>
      <c r="M2" s="619"/>
      <c r="N2" s="619"/>
      <c r="O2" s="619"/>
      <c r="P2" s="619"/>
      <c r="Q2" s="619"/>
      <c r="R2" s="619"/>
      <c r="S2" s="619"/>
      <c r="T2" s="619"/>
      <c r="U2" s="619"/>
      <c r="V2" s="619"/>
      <c r="W2" s="619"/>
      <c r="X2" s="619"/>
      <c r="Y2" s="619"/>
      <c r="Z2" s="619"/>
      <c r="AA2" s="619"/>
      <c r="AB2" s="619"/>
      <c r="AC2" s="619"/>
      <c r="AD2" s="619"/>
      <c r="AE2" s="619"/>
      <c r="AF2" s="619"/>
      <c r="AG2" s="619"/>
      <c r="AH2" s="619"/>
      <c r="AI2" s="619"/>
      <c r="AJ2" s="619"/>
      <c r="AK2" s="619"/>
      <c r="AL2" s="619"/>
      <c r="AM2" s="619"/>
      <c r="AN2" s="619"/>
      <c r="AO2" s="619"/>
      <c r="AP2" s="619"/>
      <c r="AQ2" s="619"/>
      <c r="AR2" s="619"/>
      <c r="AS2" s="619"/>
      <c r="AV2" s="619" t="str">
        <f>B2</f>
        <v>FINANCIAL STATEMENT OF THE VARIOUS FUNDS FOR THE FISCAL YEAR ENDING JUNE 30, 2012, AND ESTIMATE OF NEEDS</v>
      </c>
      <c r="AW2" s="619"/>
      <c r="AX2" s="619"/>
      <c r="AY2" s="619"/>
      <c r="AZ2" s="619"/>
      <c r="BA2" s="619"/>
      <c r="BB2" s="619"/>
      <c r="BC2" s="619"/>
      <c r="BD2" s="619"/>
      <c r="BE2" s="619"/>
      <c r="BF2" s="619"/>
      <c r="BG2" s="619"/>
      <c r="BH2" s="619"/>
      <c r="BI2" s="619"/>
      <c r="BJ2" s="619"/>
      <c r="BK2" s="619"/>
      <c r="BL2" s="619"/>
      <c r="BM2" s="619"/>
      <c r="BN2" s="619"/>
      <c r="BO2" s="619"/>
      <c r="BP2" s="619"/>
      <c r="BQ2" s="619"/>
      <c r="BR2" s="619"/>
      <c r="BS2" s="619"/>
      <c r="BT2" s="619"/>
      <c r="BU2" s="619"/>
      <c r="BV2" s="619"/>
      <c r="BW2" s="619"/>
      <c r="BX2" s="619"/>
      <c r="BY2" s="619"/>
      <c r="BZ2" s="619"/>
      <c r="CA2" s="619"/>
      <c r="CB2" s="619"/>
      <c r="CC2" s="619"/>
      <c r="CD2" s="619"/>
      <c r="CE2" s="619"/>
      <c r="CF2" s="619"/>
      <c r="CG2" s="619"/>
      <c r="CH2" s="619"/>
      <c r="CI2" s="619"/>
      <c r="CJ2" s="619"/>
      <c r="CK2" s="619"/>
      <c r="CL2" s="619"/>
      <c r="CM2" s="619"/>
    </row>
    <row r="3" spans="2:91" s="209" customFormat="1" ht="15" x14ac:dyDescent="0.25">
      <c r="B3" s="632" t="str">
        <f>"FOR THE FISCAL YEAR ENDING JUNE 30, "&amp;Help!C17+2&amp;", OF THE GOVERNING BOARD OF"</f>
        <v>FOR THE FISCAL YEAR ENDING JUNE 30, 2013, OF THE GOVERNING BOARD OF</v>
      </c>
      <c r="C3" s="632"/>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632"/>
      <c r="AJ3" s="632"/>
      <c r="AK3" s="632"/>
      <c r="AL3" s="632"/>
      <c r="AM3" s="632"/>
      <c r="AN3" s="632"/>
      <c r="AO3" s="632"/>
      <c r="AP3" s="632"/>
      <c r="AQ3" s="632"/>
      <c r="AR3" s="632"/>
      <c r="AS3" s="632"/>
      <c r="AV3" s="632" t="str">
        <f>B3</f>
        <v>FOR THE FISCAL YEAR ENDING JUNE 30, 2013, OF THE GOVERNING BOARD OF</v>
      </c>
      <c r="AW3" s="632"/>
      <c r="AX3" s="632"/>
      <c r="AY3" s="632"/>
      <c r="AZ3" s="632"/>
      <c r="BA3" s="632"/>
      <c r="BB3" s="632"/>
      <c r="BC3" s="632"/>
      <c r="BD3" s="632"/>
      <c r="BE3" s="632"/>
      <c r="BF3" s="632"/>
      <c r="BG3" s="632"/>
      <c r="BH3" s="632"/>
      <c r="BI3" s="632"/>
      <c r="BJ3" s="632"/>
      <c r="BK3" s="632"/>
      <c r="BL3" s="632"/>
      <c r="BM3" s="632"/>
      <c r="BN3" s="632"/>
      <c r="BO3" s="632"/>
      <c r="BP3" s="632"/>
      <c r="BQ3" s="632"/>
      <c r="BR3" s="632"/>
      <c r="BS3" s="632"/>
      <c r="BT3" s="632"/>
      <c r="BU3" s="632"/>
      <c r="BV3" s="632"/>
      <c r="BW3" s="632"/>
      <c r="BX3" s="632"/>
      <c r="BY3" s="632"/>
      <c r="BZ3" s="632"/>
      <c r="CA3" s="632"/>
      <c r="CB3" s="632"/>
      <c r="CC3" s="632"/>
      <c r="CD3" s="632"/>
      <c r="CE3" s="632"/>
      <c r="CF3" s="632"/>
      <c r="CG3" s="632"/>
      <c r="CH3" s="632"/>
      <c r="CI3" s="632"/>
      <c r="CJ3" s="632"/>
      <c r="CK3" s="632"/>
      <c r="CL3" s="632"/>
      <c r="CM3" s="632"/>
    </row>
    <row r="4" spans="2:91" s="209" customFormat="1" ht="15" x14ac:dyDescent="0.25">
      <c r="B4" s="632" t="str">
        <f>Help!C22&amp;", OKLAHOMA"</f>
        <v>CITY NAME, OKLAHOMA</v>
      </c>
      <c r="C4" s="632"/>
      <c r="D4" s="632"/>
      <c r="E4" s="632"/>
      <c r="F4" s="632"/>
      <c r="G4" s="632"/>
      <c r="H4" s="632"/>
      <c r="I4" s="632"/>
      <c r="J4" s="632"/>
      <c r="K4" s="632"/>
      <c r="L4" s="632"/>
      <c r="M4" s="632"/>
      <c r="N4" s="632"/>
      <c r="O4" s="632"/>
      <c r="P4" s="632"/>
      <c r="Q4" s="632"/>
      <c r="R4" s="632"/>
      <c r="S4" s="632"/>
      <c r="T4" s="632"/>
      <c r="U4" s="632"/>
      <c r="V4" s="632"/>
      <c r="W4" s="632"/>
      <c r="X4" s="632"/>
      <c r="Y4" s="632"/>
      <c r="Z4" s="632"/>
      <c r="AA4" s="632"/>
      <c r="AB4" s="632"/>
      <c r="AC4" s="632"/>
      <c r="AD4" s="632"/>
      <c r="AE4" s="632"/>
      <c r="AF4" s="632"/>
      <c r="AG4" s="632"/>
      <c r="AH4" s="632"/>
      <c r="AI4" s="632"/>
      <c r="AJ4" s="632"/>
      <c r="AK4" s="632"/>
      <c r="AL4" s="632"/>
      <c r="AM4" s="632"/>
      <c r="AN4" s="632"/>
      <c r="AO4" s="632"/>
      <c r="AP4" s="632"/>
      <c r="AQ4" s="632"/>
      <c r="AR4" s="632"/>
      <c r="AS4" s="632"/>
      <c r="AV4" s="632" t="str">
        <f>B4</f>
        <v>CITY NAME, OKLAHOMA</v>
      </c>
      <c r="AW4" s="632"/>
      <c r="AX4" s="632"/>
      <c r="AY4" s="632"/>
      <c r="AZ4" s="632"/>
      <c r="BA4" s="632"/>
      <c r="BB4" s="632"/>
      <c r="BC4" s="632"/>
      <c r="BD4" s="632"/>
      <c r="BE4" s="632"/>
      <c r="BF4" s="632"/>
      <c r="BG4" s="632"/>
      <c r="BH4" s="632"/>
      <c r="BI4" s="632"/>
      <c r="BJ4" s="632"/>
      <c r="BK4" s="632"/>
      <c r="BL4" s="632"/>
      <c r="BM4" s="632"/>
      <c r="BN4" s="632"/>
      <c r="BO4" s="632"/>
      <c r="BP4" s="632"/>
      <c r="BQ4" s="632"/>
      <c r="BR4" s="632"/>
      <c r="BS4" s="632"/>
      <c r="BT4" s="632"/>
      <c r="BU4" s="632"/>
      <c r="BV4" s="632"/>
      <c r="BW4" s="632"/>
      <c r="BX4" s="632"/>
      <c r="BY4" s="632"/>
      <c r="BZ4" s="632"/>
      <c r="CA4" s="632"/>
      <c r="CB4" s="632"/>
      <c r="CC4" s="632"/>
      <c r="CD4" s="632"/>
      <c r="CE4" s="632"/>
      <c r="CF4" s="632"/>
      <c r="CG4" s="632"/>
      <c r="CH4" s="632"/>
      <c r="CI4" s="632"/>
      <c r="CJ4" s="632"/>
      <c r="CK4" s="632"/>
      <c r="CL4" s="632"/>
      <c r="CM4" s="632"/>
    </row>
    <row r="5" spans="2:91" ht="12" customHeight="1" thickBot="1" x14ac:dyDescent="0.25">
      <c r="B5" s="81" t="s">
        <v>339</v>
      </c>
      <c r="AS5" s="121" t="s">
        <v>29</v>
      </c>
      <c r="AV5" s="81" t="s">
        <v>339</v>
      </c>
    </row>
    <row r="6" spans="2:91" ht="12" customHeight="1" thickTop="1" x14ac:dyDescent="0.2">
      <c r="K6" s="809" t="s">
        <v>340</v>
      </c>
      <c r="L6" s="809"/>
      <c r="M6" s="809"/>
      <c r="N6" s="809"/>
      <c r="O6" s="809"/>
      <c r="P6" s="809"/>
      <c r="Q6" s="809"/>
      <c r="R6" s="809"/>
      <c r="S6" s="809"/>
      <c r="T6" s="809"/>
      <c r="U6" s="809"/>
      <c r="V6" s="809"/>
      <c r="W6" s="809"/>
      <c r="X6" s="809"/>
      <c r="Y6" s="809"/>
      <c r="Z6" s="809"/>
      <c r="AA6" s="809"/>
      <c r="AB6" s="809"/>
      <c r="AC6" s="809"/>
      <c r="AD6" s="810"/>
      <c r="AE6" s="610" t="s">
        <v>341</v>
      </c>
      <c r="AF6" s="579"/>
      <c r="AG6" s="579"/>
      <c r="AH6" s="579"/>
      <c r="AI6" s="579"/>
      <c r="AJ6" s="580"/>
      <c r="AK6" s="71"/>
      <c r="AL6" s="71"/>
      <c r="AM6" s="71"/>
      <c r="AN6" s="324"/>
      <c r="AO6" s="324"/>
      <c r="AP6" s="324"/>
      <c r="AQ6" s="324"/>
      <c r="AR6" s="324"/>
      <c r="AS6" s="324"/>
      <c r="AV6" s="92" t="s">
        <v>614</v>
      </c>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110"/>
      <c r="CH6" s="608" t="s">
        <v>620</v>
      </c>
      <c r="CI6" s="621"/>
      <c r="CJ6" s="621"/>
      <c r="CK6" s="621"/>
      <c r="CL6" s="621"/>
      <c r="CM6" s="609"/>
    </row>
    <row r="7" spans="2:91" ht="12" customHeight="1" thickBot="1" x14ac:dyDescent="0.25">
      <c r="K7" s="832" t="str">
        <f>"AS OF JUNE 30, "&amp;Help!C17+1</f>
        <v>AS OF JUNE 30, 2012</v>
      </c>
      <c r="L7" s="832"/>
      <c r="M7" s="832"/>
      <c r="N7" s="832"/>
      <c r="O7" s="832"/>
      <c r="P7" s="832"/>
      <c r="Q7" s="832"/>
      <c r="R7" s="832"/>
      <c r="S7" s="832"/>
      <c r="T7" s="832"/>
      <c r="U7" s="832"/>
      <c r="V7" s="832"/>
      <c r="W7" s="832"/>
      <c r="X7" s="832"/>
      <c r="Y7" s="832"/>
      <c r="Z7" s="832"/>
      <c r="AA7" s="832"/>
      <c r="AB7" s="832"/>
      <c r="AC7" s="832"/>
      <c r="AD7" s="833"/>
      <c r="AE7" s="819" t="s">
        <v>50</v>
      </c>
      <c r="AF7" s="585"/>
      <c r="AG7" s="585"/>
      <c r="AH7" s="585"/>
      <c r="AI7" s="585"/>
      <c r="AJ7" s="586"/>
      <c r="AK7" s="71"/>
      <c r="AL7" s="71"/>
      <c r="AM7" s="71"/>
      <c r="AN7" s="324"/>
      <c r="AO7" s="324"/>
      <c r="AP7" s="324"/>
      <c r="AQ7" s="324"/>
      <c r="AR7" s="324"/>
      <c r="AS7" s="324"/>
      <c r="AV7" s="109" t="s">
        <v>623</v>
      </c>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c r="CF7" s="106"/>
      <c r="CG7" s="108"/>
      <c r="CH7" s="636" t="s">
        <v>621</v>
      </c>
      <c r="CI7" s="596"/>
      <c r="CJ7" s="596"/>
      <c r="CK7" s="596"/>
      <c r="CL7" s="596"/>
      <c r="CM7" s="597"/>
    </row>
    <row r="8" spans="2:91" ht="12" customHeight="1" thickTop="1" x14ac:dyDescent="0.2">
      <c r="K8" s="809" t="s">
        <v>41</v>
      </c>
      <c r="L8" s="809"/>
      <c r="M8" s="809"/>
      <c r="N8" s="809"/>
      <c r="O8" s="809"/>
      <c r="P8" s="809"/>
      <c r="Q8" s="809"/>
      <c r="R8" s="809"/>
      <c r="S8" s="809"/>
      <c r="T8" s="809"/>
      <c r="U8" s="809"/>
      <c r="V8" s="809"/>
      <c r="W8" s="809"/>
      <c r="X8" s="809"/>
      <c r="Y8" s="809"/>
      <c r="Z8" s="809"/>
      <c r="AA8" s="809"/>
      <c r="AB8" s="809"/>
      <c r="AC8" s="809"/>
      <c r="AD8" s="810"/>
      <c r="AE8" s="829"/>
      <c r="AF8" s="830"/>
      <c r="AG8" s="830"/>
      <c r="AH8" s="830"/>
      <c r="AI8" s="830"/>
      <c r="AJ8" s="831"/>
      <c r="AK8" s="244"/>
      <c r="AL8" s="244"/>
      <c r="AM8" s="244"/>
      <c r="AN8" s="687"/>
      <c r="AO8" s="687"/>
      <c r="AP8" s="687"/>
      <c r="AQ8" s="687"/>
      <c r="AR8" s="687"/>
      <c r="AS8" s="687"/>
      <c r="AV8" s="127" t="str">
        <f>"13d. j. Unmatured Coupons Due 4-1-"&amp;Help!C17+2</f>
        <v>13d. j. Unmatured Coupons Due 4-1-2013</v>
      </c>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c r="CG8" s="129"/>
      <c r="CH8" s="787">
        <v>0</v>
      </c>
      <c r="CI8" s="788"/>
      <c r="CJ8" s="788"/>
      <c r="CK8" s="788"/>
      <c r="CL8" s="788"/>
      <c r="CM8" s="789"/>
    </row>
    <row r="9" spans="2:91" ht="12" customHeight="1" x14ac:dyDescent="0.2">
      <c r="K9" s="796" t="str">
        <f>"Cash Balance June 30, "&amp;Help!C17+1</f>
        <v>Cash Balance June 30, 2012</v>
      </c>
      <c r="L9" s="796"/>
      <c r="M9" s="796"/>
      <c r="N9" s="796"/>
      <c r="O9" s="796"/>
      <c r="P9" s="796"/>
      <c r="Q9" s="796"/>
      <c r="R9" s="796"/>
      <c r="S9" s="796"/>
      <c r="T9" s="796"/>
      <c r="U9" s="796"/>
      <c r="V9" s="796"/>
      <c r="W9" s="796"/>
      <c r="X9" s="796"/>
      <c r="Y9" s="796"/>
      <c r="Z9" s="796"/>
      <c r="AA9" s="796"/>
      <c r="AB9" s="796"/>
      <c r="AC9" s="796"/>
      <c r="AD9" s="797"/>
      <c r="AE9" s="696">
        <f>'Exhibit A'!AQ6</f>
        <v>0</v>
      </c>
      <c r="AF9" s="697"/>
      <c r="AG9" s="697"/>
      <c r="AH9" s="697"/>
      <c r="AI9" s="697"/>
      <c r="AJ9" s="698"/>
      <c r="AK9" s="237"/>
      <c r="AL9" s="237"/>
      <c r="AM9" s="237"/>
      <c r="AN9" s="737"/>
      <c r="AO9" s="737"/>
      <c r="AP9" s="737"/>
      <c r="AQ9" s="737"/>
      <c r="AR9" s="737"/>
      <c r="AS9" s="737"/>
      <c r="AV9" s="130" t="s">
        <v>615</v>
      </c>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2"/>
      <c r="CH9" s="790"/>
      <c r="CI9" s="791"/>
      <c r="CJ9" s="791"/>
      <c r="CK9" s="791"/>
      <c r="CL9" s="791"/>
      <c r="CM9" s="792"/>
    </row>
    <row r="10" spans="2:91" ht="12" customHeight="1" thickBot="1" x14ac:dyDescent="0.25">
      <c r="K10" s="800" t="s">
        <v>42</v>
      </c>
      <c r="L10" s="800"/>
      <c r="M10" s="800"/>
      <c r="N10" s="800"/>
      <c r="O10" s="800"/>
      <c r="P10" s="800"/>
      <c r="Q10" s="800"/>
      <c r="R10" s="800"/>
      <c r="S10" s="800"/>
      <c r="T10" s="800"/>
      <c r="U10" s="800"/>
      <c r="V10" s="800"/>
      <c r="W10" s="800"/>
      <c r="X10" s="800"/>
      <c r="Y10" s="800"/>
      <c r="Z10" s="800"/>
      <c r="AA10" s="800"/>
      <c r="AB10" s="800"/>
      <c r="AC10" s="800"/>
      <c r="AD10" s="801"/>
      <c r="AE10" s="587">
        <f>'Exhibit A'!AQ8</f>
        <v>0</v>
      </c>
      <c r="AF10" s="588"/>
      <c r="AG10" s="588"/>
      <c r="AH10" s="588"/>
      <c r="AI10" s="588"/>
      <c r="AJ10" s="589"/>
      <c r="AK10" s="237"/>
      <c r="AL10" s="237"/>
      <c r="AM10" s="237"/>
      <c r="AN10" s="737"/>
      <c r="AO10" s="737"/>
      <c r="AP10" s="737"/>
      <c r="AQ10" s="737"/>
      <c r="AR10" s="737"/>
      <c r="AS10" s="737"/>
      <c r="AV10" s="139" t="s">
        <v>616</v>
      </c>
      <c r="AW10" s="140"/>
      <c r="AX10" s="140"/>
      <c r="AY10" s="140"/>
      <c r="AZ10" s="140"/>
      <c r="BA10" s="140"/>
      <c r="BB10" s="140"/>
      <c r="BC10" s="140"/>
      <c r="BD10" s="140"/>
      <c r="BE10" s="140"/>
      <c r="BF10" s="140"/>
      <c r="BG10" s="140"/>
      <c r="BH10" s="140"/>
      <c r="BI10" s="140"/>
      <c r="BJ10" s="140"/>
      <c r="BK10" s="140"/>
      <c r="BL10" s="140"/>
      <c r="BM10" s="140"/>
      <c r="BN10" s="140"/>
      <c r="BO10" s="140"/>
      <c r="BP10" s="140"/>
      <c r="BQ10" s="140"/>
      <c r="BR10" s="140"/>
      <c r="BS10" s="140"/>
      <c r="BT10" s="140"/>
      <c r="BU10" s="140"/>
      <c r="BV10" s="140"/>
      <c r="BW10" s="140"/>
      <c r="BX10" s="140"/>
      <c r="BY10" s="140"/>
      <c r="BZ10" s="140"/>
      <c r="CA10" s="140"/>
      <c r="CB10" s="140"/>
      <c r="CC10" s="140"/>
      <c r="CD10" s="140"/>
      <c r="CE10" s="140"/>
      <c r="CF10" s="140"/>
      <c r="CG10" s="141"/>
      <c r="CH10" s="793">
        <v>0</v>
      </c>
      <c r="CI10" s="794"/>
      <c r="CJ10" s="794"/>
      <c r="CK10" s="794"/>
      <c r="CL10" s="794"/>
      <c r="CM10" s="795"/>
    </row>
    <row r="11" spans="2:91" ht="12" customHeight="1" thickTop="1" thickBot="1" x14ac:dyDescent="0.25">
      <c r="K11" s="807" t="s">
        <v>43</v>
      </c>
      <c r="L11" s="807"/>
      <c r="M11" s="807"/>
      <c r="N11" s="807"/>
      <c r="O11" s="807"/>
      <c r="P11" s="807"/>
      <c r="Q11" s="807"/>
      <c r="R11" s="807"/>
      <c r="S11" s="807"/>
      <c r="T11" s="807"/>
      <c r="U11" s="807"/>
      <c r="V11" s="807"/>
      <c r="W11" s="807"/>
      <c r="X11" s="807"/>
      <c r="Y11" s="807"/>
      <c r="Z11" s="807"/>
      <c r="AA11" s="807"/>
      <c r="AB11" s="807"/>
      <c r="AC11" s="807"/>
      <c r="AD11" s="808"/>
      <c r="AE11" s="573">
        <f>SUM(AE9:AJ10)</f>
        <v>0</v>
      </c>
      <c r="AF11" s="574"/>
      <c r="AG11" s="574"/>
      <c r="AH11" s="574"/>
      <c r="AI11" s="574"/>
      <c r="AJ11" s="575"/>
      <c r="AK11" s="237"/>
      <c r="AL11" s="237"/>
      <c r="AM11" s="237"/>
      <c r="AN11" s="737"/>
      <c r="AO11" s="737"/>
      <c r="AP11" s="737"/>
      <c r="AQ11" s="737"/>
      <c r="AR11" s="737"/>
      <c r="AS11" s="737"/>
      <c r="AV11" s="127" t="s">
        <v>617</v>
      </c>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9"/>
      <c r="CH11" s="787">
        <v>0</v>
      </c>
      <c r="CI11" s="788"/>
      <c r="CJ11" s="788"/>
      <c r="CK11" s="788"/>
      <c r="CL11" s="788"/>
      <c r="CM11" s="789"/>
    </row>
    <row r="12" spans="2:91" ht="12" customHeight="1" thickTop="1" x14ac:dyDescent="0.2">
      <c r="K12" s="809" t="s">
        <v>44</v>
      </c>
      <c r="L12" s="809"/>
      <c r="M12" s="809"/>
      <c r="N12" s="809"/>
      <c r="O12" s="809"/>
      <c r="P12" s="809"/>
      <c r="Q12" s="809"/>
      <c r="R12" s="809"/>
      <c r="S12" s="809"/>
      <c r="T12" s="809"/>
      <c r="U12" s="809"/>
      <c r="V12" s="809"/>
      <c r="W12" s="809"/>
      <c r="X12" s="809"/>
      <c r="Y12" s="809"/>
      <c r="Z12" s="809"/>
      <c r="AA12" s="809"/>
      <c r="AB12" s="809"/>
      <c r="AC12" s="809"/>
      <c r="AD12" s="810"/>
      <c r="AE12" s="829"/>
      <c r="AF12" s="830"/>
      <c r="AG12" s="830"/>
      <c r="AH12" s="830"/>
      <c r="AI12" s="830"/>
      <c r="AJ12" s="831"/>
      <c r="AK12" s="237"/>
      <c r="AL12" s="237"/>
      <c r="AM12" s="237"/>
      <c r="AN12" s="687"/>
      <c r="AO12" s="687"/>
      <c r="AP12" s="687"/>
      <c r="AQ12" s="687"/>
      <c r="AR12" s="687"/>
      <c r="AS12" s="687"/>
      <c r="AV12" s="130" t="s">
        <v>618</v>
      </c>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2"/>
      <c r="CH12" s="790"/>
      <c r="CI12" s="791"/>
      <c r="CJ12" s="791"/>
      <c r="CK12" s="791"/>
      <c r="CL12" s="791"/>
      <c r="CM12" s="792"/>
    </row>
    <row r="13" spans="2:91" ht="12" customHeight="1" thickBot="1" x14ac:dyDescent="0.25">
      <c r="K13" s="796" t="s">
        <v>45</v>
      </c>
      <c r="L13" s="796"/>
      <c r="M13" s="796"/>
      <c r="N13" s="796"/>
      <c r="O13" s="796"/>
      <c r="P13" s="796"/>
      <c r="Q13" s="796"/>
      <c r="R13" s="796"/>
      <c r="S13" s="796"/>
      <c r="T13" s="796"/>
      <c r="U13" s="796"/>
      <c r="V13" s="796"/>
      <c r="W13" s="796"/>
      <c r="X13" s="796"/>
      <c r="Y13" s="796"/>
      <c r="Z13" s="796"/>
      <c r="AA13" s="796"/>
      <c r="AB13" s="796"/>
      <c r="AC13" s="796"/>
      <c r="AD13" s="797"/>
      <c r="AE13" s="696">
        <f>'Exhibit A'!AQ10</f>
        <v>0</v>
      </c>
      <c r="AF13" s="697"/>
      <c r="AG13" s="697"/>
      <c r="AH13" s="697"/>
      <c r="AI13" s="697"/>
      <c r="AJ13" s="698"/>
      <c r="AK13" s="237"/>
      <c r="AL13" s="237"/>
      <c r="AM13" s="237"/>
      <c r="AN13" s="737"/>
      <c r="AO13" s="737"/>
      <c r="AP13" s="737"/>
      <c r="AQ13" s="737"/>
      <c r="AR13" s="737"/>
      <c r="AS13" s="737"/>
      <c r="AV13" s="139" t="s">
        <v>619</v>
      </c>
      <c r="AW13" s="140"/>
      <c r="AX13" s="140"/>
      <c r="AY13" s="140"/>
      <c r="AZ13" s="140"/>
      <c r="BA13" s="140"/>
      <c r="BB13" s="140"/>
      <c r="BC13" s="140"/>
      <c r="BD13" s="140"/>
      <c r="BE13" s="140"/>
      <c r="BF13" s="140"/>
      <c r="BG13" s="140"/>
      <c r="BH13" s="140"/>
      <c r="BI13" s="140"/>
      <c r="BJ13" s="140"/>
      <c r="BK13" s="140"/>
      <c r="BL13" s="140"/>
      <c r="BM13" s="140"/>
      <c r="BN13" s="140"/>
      <c r="BO13" s="140"/>
      <c r="BP13" s="140"/>
      <c r="BQ13" s="140"/>
      <c r="BR13" s="140"/>
      <c r="BS13" s="140"/>
      <c r="BT13" s="140"/>
      <c r="BU13" s="140"/>
      <c r="BV13" s="140"/>
      <c r="BW13" s="140"/>
      <c r="BX13" s="140"/>
      <c r="BY13" s="140"/>
      <c r="BZ13" s="140"/>
      <c r="CA13" s="140"/>
      <c r="CB13" s="140"/>
      <c r="CC13" s="140"/>
      <c r="CD13" s="140"/>
      <c r="CE13" s="140"/>
      <c r="CF13" s="140"/>
      <c r="CG13" s="141"/>
      <c r="CH13" s="793">
        <v>0</v>
      </c>
      <c r="CI13" s="794"/>
      <c r="CJ13" s="794"/>
      <c r="CK13" s="794"/>
      <c r="CL13" s="794"/>
      <c r="CM13" s="795"/>
    </row>
    <row r="14" spans="2:91" ht="12" customHeight="1" thickTop="1" x14ac:dyDescent="0.2">
      <c r="K14" s="798" t="s">
        <v>46</v>
      </c>
      <c r="L14" s="798"/>
      <c r="M14" s="798"/>
      <c r="N14" s="798"/>
      <c r="O14" s="798"/>
      <c r="P14" s="798"/>
      <c r="Q14" s="798"/>
      <c r="R14" s="798"/>
      <c r="S14" s="798"/>
      <c r="T14" s="798"/>
      <c r="U14" s="798"/>
      <c r="V14" s="798"/>
      <c r="W14" s="798"/>
      <c r="X14" s="798"/>
      <c r="Y14" s="798"/>
      <c r="Z14" s="798"/>
      <c r="AA14" s="798"/>
      <c r="AB14" s="798"/>
      <c r="AC14" s="798"/>
      <c r="AD14" s="799"/>
      <c r="AE14" s="587">
        <f>'Exhibit A'!AQ12</f>
        <v>0</v>
      </c>
      <c r="AF14" s="588"/>
      <c r="AG14" s="588"/>
      <c r="AH14" s="588"/>
      <c r="AI14" s="588"/>
      <c r="AJ14" s="589"/>
      <c r="AK14" s="237"/>
      <c r="AL14" s="237"/>
      <c r="AM14" s="237"/>
      <c r="AN14" s="737"/>
      <c r="AO14" s="737"/>
      <c r="AP14" s="737"/>
      <c r="AQ14" s="737"/>
      <c r="AR14" s="737"/>
      <c r="AS14" s="737"/>
    </row>
    <row r="15" spans="2:91" ht="12" customHeight="1" thickBot="1" x14ac:dyDescent="0.25">
      <c r="K15" s="798" t="s">
        <v>47</v>
      </c>
      <c r="L15" s="798"/>
      <c r="M15" s="798"/>
      <c r="N15" s="798"/>
      <c r="O15" s="798"/>
      <c r="P15" s="798"/>
      <c r="Q15" s="798"/>
      <c r="R15" s="798"/>
      <c r="S15" s="798"/>
      <c r="T15" s="798"/>
      <c r="U15" s="798"/>
      <c r="V15" s="798"/>
      <c r="W15" s="798"/>
      <c r="X15" s="798"/>
      <c r="Y15" s="798"/>
      <c r="Z15" s="798"/>
      <c r="AA15" s="798"/>
      <c r="AB15" s="798"/>
      <c r="AC15" s="798"/>
      <c r="AD15" s="799"/>
      <c r="AE15" s="587">
        <f>'Exhibit A'!AQ13</f>
        <v>0</v>
      </c>
      <c r="AF15" s="588"/>
      <c r="AG15" s="588"/>
      <c r="AH15" s="588"/>
      <c r="AI15" s="588"/>
      <c r="AJ15" s="589"/>
      <c r="AK15" s="237"/>
      <c r="AL15" s="237"/>
      <c r="AM15" s="237"/>
      <c r="AN15" s="737"/>
      <c r="AO15" s="737"/>
      <c r="AP15" s="737"/>
      <c r="AQ15" s="737"/>
      <c r="AR15" s="737"/>
      <c r="AS15" s="737"/>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324"/>
      <c r="BW15" s="324"/>
      <c r="BX15" s="324"/>
      <c r="BY15" s="324"/>
      <c r="BZ15" s="324"/>
      <c r="CA15" s="324"/>
      <c r="CB15" s="324"/>
      <c r="CC15" s="324"/>
      <c r="CD15" s="324"/>
      <c r="CE15" s="324"/>
      <c r="CF15" s="324"/>
      <c r="CG15" s="324"/>
      <c r="CH15" s="324"/>
      <c r="CI15" s="324"/>
      <c r="CJ15" s="324"/>
      <c r="CK15" s="324"/>
      <c r="CL15" s="324"/>
      <c r="CM15" s="324"/>
    </row>
    <row r="16" spans="2:91" ht="12" customHeight="1" thickTop="1" thickBot="1" x14ac:dyDescent="0.25">
      <c r="K16" s="807" t="s">
        <v>48</v>
      </c>
      <c r="L16" s="807"/>
      <c r="M16" s="807"/>
      <c r="N16" s="807"/>
      <c r="O16" s="807"/>
      <c r="P16" s="807"/>
      <c r="Q16" s="807"/>
      <c r="R16" s="807"/>
      <c r="S16" s="807"/>
      <c r="T16" s="807"/>
      <c r="U16" s="807"/>
      <c r="V16" s="807"/>
      <c r="W16" s="807"/>
      <c r="X16" s="807"/>
      <c r="Y16" s="807"/>
      <c r="Z16" s="807"/>
      <c r="AA16" s="807"/>
      <c r="AB16" s="807"/>
      <c r="AC16" s="807"/>
      <c r="AD16" s="808"/>
      <c r="AE16" s="573">
        <f>SUM(AE13:AJ15)</f>
        <v>0</v>
      </c>
      <c r="AF16" s="574"/>
      <c r="AG16" s="574"/>
      <c r="AH16" s="574"/>
      <c r="AI16" s="574"/>
      <c r="AJ16" s="575"/>
      <c r="AK16" s="237"/>
      <c r="AL16" s="237"/>
      <c r="AM16" s="237"/>
      <c r="AN16" s="737"/>
      <c r="AO16" s="737"/>
      <c r="AP16" s="737"/>
      <c r="AQ16" s="737"/>
      <c r="AR16" s="737"/>
      <c r="AS16" s="737"/>
      <c r="AV16" s="92" t="s">
        <v>622</v>
      </c>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110"/>
      <c r="CH16" s="608" t="s">
        <v>627</v>
      </c>
      <c r="CI16" s="621"/>
      <c r="CJ16" s="621"/>
      <c r="CK16" s="621"/>
      <c r="CL16" s="621"/>
      <c r="CM16" s="609"/>
    </row>
    <row r="17" spans="2:91" ht="12" customHeight="1" thickTop="1" thickBot="1" x14ac:dyDescent="0.25">
      <c r="K17" s="812" t="str">
        <f>"CASH FUND BALANCE (Deficit) JUNE 30, "&amp;Help!C17+1</f>
        <v>CASH FUND BALANCE (Deficit) JUNE 30, 2012</v>
      </c>
      <c r="L17" s="812"/>
      <c r="M17" s="812"/>
      <c r="N17" s="812"/>
      <c r="O17" s="812"/>
      <c r="P17" s="812"/>
      <c r="Q17" s="812"/>
      <c r="R17" s="812"/>
      <c r="S17" s="812"/>
      <c r="T17" s="812"/>
      <c r="U17" s="812"/>
      <c r="V17" s="812"/>
      <c r="W17" s="812"/>
      <c r="X17" s="812"/>
      <c r="Y17" s="812"/>
      <c r="Z17" s="812"/>
      <c r="AA17" s="812"/>
      <c r="AB17" s="812"/>
      <c r="AC17" s="812"/>
      <c r="AD17" s="813"/>
      <c r="AE17" s="590">
        <f>AE11-AE16</f>
        <v>0</v>
      </c>
      <c r="AF17" s="591"/>
      <c r="AG17" s="591"/>
      <c r="AH17" s="591"/>
      <c r="AI17" s="591"/>
      <c r="AJ17" s="592"/>
      <c r="AK17" s="237"/>
      <c r="AL17" s="237"/>
      <c r="AM17" s="237"/>
      <c r="AN17" s="737"/>
      <c r="AO17" s="737"/>
      <c r="AP17" s="737"/>
      <c r="AQ17" s="737"/>
      <c r="AR17" s="737"/>
      <c r="AS17" s="737"/>
      <c r="AV17" s="109" t="s">
        <v>623</v>
      </c>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8"/>
      <c r="CH17" s="636" t="s">
        <v>621</v>
      </c>
      <c r="CI17" s="596"/>
      <c r="CJ17" s="596"/>
      <c r="CK17" s="596"/>
      <c r="CL17" s="596"/>
      <c r="CM17" s="597"/>
    </row>
    <row r="18" spans="2:91" ht="14.25" customHeight="1" thickTop="1" thickBot="1" x14ac:dyDescent="0.25">
      <c r="B18" s="597" t="str">
        <f>"ESTIMATED NEEDS FOR FISCAL YEAR ENDING JUNE 30, "&amp;Help!C17+1</f>
        <v>ESTIMATED NEEDS FOR FISCAL YEAR ENDING JUNE 30, 2012</v>
      </c>
      <c r="C18" s="618"/>
      <c r="D18" s="618"/>
      <c r="E18" s="618"/>
      <c r="F18" s="618"/>
      <c r="G18" s="618"/>
      <c r="H18" s="618"/>
      <c r="I18" s="618"/>
      <c r="J18" s="618"/>
      <c r="K18" s="618"/>
      <c r="L18" s="618"/>
      <c r="M18" s="618"/>
      <c r="N18" s="618"/>
      <c r="O18" s="618"/>
      <c r="P18" s="618"/>
      <c r="Q18" s="618"/>
      <c r="R18" s="618"/>
      <c r="S18" s="618"/>
      <c r="T18" s="618"/>
      <c r="U18" s="618"/>
      <c r="V18" s="618"/>
      <c r="W18" s="618"/>
      <c r="X18" s="618"/>
      <c r="Y18" s="618"/>
      <c r="Z18" s="618"/>
      <c r="AA18" s="618"/>
      <c r="AB18" s="618"/>
      <c r="AC18" s="618"/>
      <c r="AD18" s="618"/>
      <c r="AE18" s="618"/>
      <c r="AF18" s="618"/>
      <c r="AG18" s="618"/>
      <c r="AH18" s="618"/>
      <c r="AI18" s="618"/>
      <c r="AJ18" s="618"/>
      <c r="AK18" s="618"/>
      <c r="AL18" s="618"/>
      <c r="AM18" s="618"/>
      <c r="AN18" s="618"/>
      <c r="AO18" s="618"/>
      <c r="AP18" s="618"/>
      <c r="AQ18" s="618"/>
      <c r="AR18" s="618"/>
      <c r="AS18" s="636"/>
      <c r="AV18" s="127" t="str">
        <f>"13d. j. Unmatured Coupons Due Before 4-1-"&amp;Help!C17+2</f>
        <v>13d. j. Unmatured Coupons Due Before 4-1-2013</v>
      </c>
      <c r="AW18" s="128"/>
      <c r="AX18" s="128"/>
      <c r="AY18" s="128"/>
      <c r="AZ18" s="128"/>
      <c r="BA18" s="128"/>
      <c r="BB18" s="128"/>
      <c r="BC18" s="128"/>
      <c r="BD18" s="128"/>
      <c r="BE18" s="128"/>
      <c r="BF18" s="128"/>
      <c r="BG18" s="128"/>
      <c r="BH18" s="128"/>
      <c r="BI18" s="128"/>
      <c r="BJ18" s="128"/>
      <c r="BK18" s="128"/>
      <c r="BL18" s="128"/>
      <c r="BM18" s="128"/>
      <c r="BN18" s="128"/>
      <c r="BO18" s="128"/>
      <c r="BP18" s="128"/>
      <c r="BQ18" s="128"/>
      <c r="BR18" s="128"/>
      <c r="BS18" s="128"/>
      <c r="BT18" s="128"/>
      <c r="BU18" s="128"/>
      <c r="BV18" s="128"/>
      <c r="BW18" s="128"/>
      <c r="BX18" s="128"/>
      <c r="BY18" s="128"/>
      <c r="BZ18" s="128"/>
      <c r="CA18" s="128"/>
      <c r="CB18" s="128"/>
      <c r="CC18" s="128"/>
      <c r="CD18" s="128"/>
      <c r="CE18" s="128"/>
      <c r="CF18" s="128"/>
      <c r="CG18" s="129"/>
      <c r="CH18" s="787">
        <v>0</v>
      </c>
      <c r="CI18" s="788"/>
      <c r="CJ18" s="788"/>
      <c r="CK18" s="788"/>
      <c r="CL18" s="788"/>
      <c r="CM18" s="789"/>
    </row>
    <row r="19" spans="2:91" ht="12" customHeight="1" thickTop="1" thickBot="1" x14ac:dyDescent="0.25">
      <c r="B19" s="811" t="s">
        <v>341</v>
      </c>
      <c r="C19" s="811"/>
      <c r="D19" s="811"/>
      <c r="E19" s="811"/>
      <c r="F19" s="811"/>
      <c r="G19" s="811"/>
      <c r="H19" s="811"/>
      <c r="I19" s="811"/>
      <c r="J19" s="811"/>
      <c r="K19" s="811"/>
      <c r="L19" s="811"/>
      <c r="M19" s="811"/>
      <c r="N19" s="811"/>
      <c r="O19" s="811"/>
      <c r="P19" s="811"/>
      <c r="Q19" s="811"/>
      <c r="R19" s="811"/>
      <c r="S19" s="731" t="s">
        <v>341</v>
      </c>
      <c r="T19" s="731"/>
      <c r="U19" s="731"/>
      <c r="V19" s="731"/>
      <c r="W19" s="731"/>
      <c r="X19" s="731"/>
      <c r="Y19" s="731" t="s">
        <v>377</v>
      </c>
      <c r="Z19" s="731"/>
      <c r="AA19" s="731"/>
      <c r="AB19" s="731"/>
      <c r="AC19" s="731"/>
      <c r="AD19" s="731"/>
      <c r="AE19" s="731"/>
      <c r="AF19" s="731"/>
      <c r="AG19" s="731"/>
      <c r="AH19" s="731"/>
      <c r="AI19" s="731"/>
      <c r="AJ19" s="731"/>
      <c r="AK19" s="731"/>
      <c r="AL19" s="731"/>
      <c r="AM19" s="731"/>
      <c r="AN19" s="731" t="s">
        <v>570</v>
      </c>
      <c r="AO19" s="731"/>
      <c r="AP19" s="731"/>
      <c r="AQ19" s="731"/>
      <c r="AR19" s="731"/>
      <c r="AS19" s="731"/>
      <c r="AV19" s="130" t="s">
        <v>615</v>
      </c>
      <c r="AW19" s="131"/>
      <c r="AX19" s="131"/>
      <c r="AY19" s="131"/>
      <c r="AZ19" s="131"/>
      <c r="BA19" s="131"/>
      <c r="BB19" s="131"/>
      <c r="BC19" s="131"/>
      <c r="BD19" s="131"/>
      <c r="BE19" s="131"/>
      <c r="BF19" s="131"/>
      <c r="BG19" s="131"/>
      <c r="BH19" s="131"/>
      <c r="BI19" s="131"/>
      <c r="BJ19" s="131"/>
      <c r="BK19" s="131"/>
      <c r="BL19" s="131"/>
      <c r="BM19" s="131"/>
      <c r="BN19" s="131"/>
      <c r="BO19" s="131"/>
      <c r="BP19" s="131"/>
      <c r="BQ19" s="131"/>
      <c r="BR19" s="131"/>
      <c r="BS19" s="131"/>
      <c r="BT19" s="131"/>
      <c r="BU19" s="131"/>
      <c r="BV19" s="131"/>
      <c r="BW19" s="131"/>
      <c r="BX19" s="131"/>
      <c r="BY19" s="131"/>
      <c r="BZ19" s="131"/>
      <c r="CA19" s="131"/>
      <c r="CB19" s="131"/>
      <c r="CC19" s="131"/>
      <c r="CD19" s="131"/>
      <c r="CE19" s="131"/>
      <c r="CF19" s="131"/>
      <c r="CG19" s="132"/>
      <c r="CH19" s="790"/>
      <c r="CI19" s="791"/>
      <c r="CJ19" s="791"/>
      <c r="CK19" s="791"/>
      <c r="CL19" s="791"/>
      <c r="CM19" s="792"/>
    </row>
    <row r="20" spans="2:91" ht="12" customHeight="1" thickTop="1" thickBot="1" x14ac:dyDescent="0.25">
      <c r="B20" s="805" t="s">
        <v>309</v>
      </c>
      <c r="C20" s="805"/>
      <c r="D20" s="805"/>
      <c r="E20" s="805"/>
      <c r="F20" s="805"/>
      <c r="G20" s="805"/>
      <c r="H20" s="805"/>
      <c r="I20" s="805"/>
      <c r="J20" s="805"/>
      <c r="K20" s="805"/>
      <c r="L20" s="805"/>
      <c r="M20" s="805"/>
      <c r="N20" s="805"/>
      <c r="O20" s="805"/>
      <c r="P20" s="805"/>
      <c r="Q20" s="805"/>
      <c r="R20" s="805"/>
      <c r="S20" s="622">
        <f>S22-S21</f>
        <v>0</v>
      </c>
      <c r="T20" s="622"/>
      <c r="U20" s="622"/>
      <c r="V20" s="622"/>
      <c r="W20" s="622"/>
      <c r="X20" s="622"/>
      <c r="Y20" s="805" t="str">
        <f>"1. Cash Balance on Hand June 30, "&amp;Help!C17+1</f>
        <v>1. Cash Balance on Hand June 30, 2012</v>
      </c>
      <c r="Z20" s="805"/>
      <c r="AA20" s="805"/>
      <c r="AB20" s="805"/>
      <c r="AC20" s="805"/>
      <c r="AD20" s="805"/>
      <c r="AE20" s="805"/>
      <c r="AF20" s="805"/>
      <c r="AG20" s="805"/>
      <c r="AH20" s="805"/>
      <c r="AI20" s="805"/>
      <c r="AJ20" s="805"/>
      <c r="AK20" s="805"/>
      <c r="AL20" s="805"/>
      <c r="AM20" s="805"/>
      <c r="AN20" s="622">
        <f>'Exhibit G'!L215</f>
        <v>0</v>
      </c>
      <c r="AO20" s="622"/>
      <c r="AP20" s="622"/>
      <c r="AQ20" s="622"/>
      <c r="AR20" s="622"/>
      <c r="AS20" s="622"/>
      <c r="AV20" s="139" t="s">
        <v>624</v>
      </c>
      <c r="AW20" s="140"/>
      <c r="AX20" s="140"/>
      <c r="AY20" s="140"/>
      <c r="AZ20" s="140"/>
      <c r="BA20" s="140"/>
      <c r="BB20" s="140"/>
      <c r="BC20" s="140"/>
      <c r="BD20" s="140"/>
      <c r="BE20" s="140"/>
      <c r="BF20" s="140"/>
      <c r="BG20" s="140"/>
      <c r="BH20" s="140"/>
      <c r="BI20" s="140"/>
      <c r="BJ20" s="140"/>
      <c r="BK20" s="140"/>
      <c r="BL20" s="140"/>
      <c r="BM20" s="140"/>
      <c r="BN20" s="140"/>
      <c r="BO20" s="140"/>
      <c r="BP20" s="140"/>
      <c r="BQ20" s="140"/>
      <c r="BR20" s="140"/>
      <c r="BS20" s="140"/>
      <c r="BT20" s="140"/>
      <c r="BU20" s="140"/>
      <c r="BV20" s="140"/>
      <c r="BW20" s="140"/>
      <c r="BX20" s="140"/>
      <c r="BY20" s="140"/>
      <c r="BZ20" s="140"/>
      <c r="CA20" s="140"/>
      <c r="CB20" s="140"/>
      <c r="CC20" s="140"/>
      <c r="CD20" s="140"/>
      <c r="CE20" s="140"/>
      <c r="CF20" s="140"/>
      <c r="CG20" s="141"/>
      <c r="CH20" s="793">
        <v>0</v>
      </c>
      <c r="CI20" s="794"/>
      <c r="CJ20" s="794"/>
      <c r="CK20" s="794"/>
      <c r="CL20" s="794"/>
      <c r="CM20" s="795"/>
    </row>
    <row r="21" spans="2:91" ht="12" customHeight="1" thickTop="1" x14ac:dyDescent="0.2">
      <c r="B21" s="804" t="s">
        <v>342</v>
      </c>
      <c r="C21" s="804"/>
      <c r="D21" s="804"/>
      <c r="E21" s="804"/>
      <c r="F21" s="804"/>
      <c r="G21" s="804"/>
      <c r="H21" s="804"/>
      <c r="I21" s="804"/>
      <c r="J21" s="804"/>
      <c r="K21" s="804"/>
      <c r="L21" s="804"/>
      <c r="M21" s="804"/>
      <c r="N21" s="804"/>
      <c r="O21" s="804"/>
      <c r="P21" s="804"/>
      <c r="Q21" s="804"/>
      <c r="R21" s="804"/>
      <c r="S21" s="625">
        <f>'Exhibit A'!GT172+'Exhibit A'!AQ12</f>
        <v>0</v>
      </c>
      <c r="T21" s="625"/>
      <c r="U21" s="625"/>
      <c r="V21" s="625"/>
      <c r="W21" s="625"/>
      <c r="X21" s="625"/>
      <c r="Y21" s="804" t="s">
        <v>357</v>
      </c>
      <c r="Z21" s="804"/>
      <c r="AA21" s="804"/>
      <c r="AB21" s="804"/>
      <c r="AC21" s="804"/>
      <c r="AD21" s="804"/>
      <c r="AE21" s="804"/>
      <c r="AF21" s="804"/>
      <c r="AG21" s="804"/>
      <c r="AH21" s="804"/>
      <c r="AI21" s="804"/>
      <c r="AJ21" s="804"/>
      <c r="AK21" s="804"/>
      <c r="AL21" s="804"/>
      <c r="AM21" s="804"/>
      <c r="AN21" s="625">
        <f>'Exhibit G'!J216</f>
        <v>0</v>
      </c>
      <c r="AO21" s="625"/>
      <c r="AP21" s="625"/>
      <c r="AQ21" s="625"/>
      <c r="AR21" s="625"/>
      <c r="AS21" s="625"/>
      <c r="AV21" s="127" t="s">
        <v>625</v>
      </c>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c r="BZ21" s="128"/>
      <c r="CA21" s="128"/>
      <c r="CB21" s="128"/>
      <c r="CC21" s="128"/>
      <c r="CD21" s="128"/>
      <c r="CE21" s="128"/>
      <c r="CF21" s="128"/>
      <c r="CG21" s="129"/>
      <c r="CH21" s="787">
        <v>0</v>
      </c>
      <c r="CI21" s="788"/>
      <c r="CJ21" s="788"/>
      <c r="CK21" s="788"/>
      <c r="CL21" s="788"/>
      <c r="CM21" s="789"/>
    </row>
    <row r="22" spans="2:91" ht="12" customHeight="1" x14ac:dyDescent="0.2">
      <c r="B22" s="800" t="s">
        <v>343</v>
      </c>
      <c r="C22" s="800"/>
      <c r="D22" s="800"/>
      <c r="E22" s="800"/>
      <c r="F22" s="800"/>
      <c r="G22" s="800"/>
      <c r="H22" s="800"/>
      <c r="I22" s="800"/>
      <c r="J22" s="800"/>
      <c r="K22" s="800"/>
      <c r="L22" s="800"/>
      <c r="M22" s="800"/>
      <c r="N22" s="800"/>
      <c r="O22" s="800"/>
      <c r="P22" s="800"/>
      <c r="Q22" s="800"/>
      <c r="R22" s="800"/>
      <c r="S22" s="625">
        <f>'Exhibit Y'!H42</f>
        <v>0</v>
      </c>
      <c r="T22" s="625"/>
      <c r="U22" s="625"/>
      <c r="V22" s="625"/>
      <c r="W22" s="625"/>
      <c r="X22" s="625"/>
      <c r="Y22" s="804" t="s">
        <v>378</v>
      </c>
      <c r="Z22" s="804"/>
      <c r="AA22" s="804"/>
      <c r="AB22" s="804"/>
      <c r="AC22" s="804"/>
      <c r="AD22" s="804"/>
      <c r="AE22" s="804"/>
      <c r="AF22" s="804"/>
      <c r="AG22" s="804"/>
      <c r="AH22" s="804"/>
      <c r="AI22" s="804"/>
      <c r="AJ22" s="804"/>
      <c r="AK22" s="804"/>
      <c r="AL22" s="804"/>
      <c r="AM22" s="804"/>
      <c r="AN22" s="625">
        <f>'Exhibit G'!J217</f>
        <v>0</v>
      </c>
      <c r="AO22" s="625"/>
      <c r="AP22" s="625"/>
      <c r="AQ22" s="625"/>
      <c r="AR22" s="625"/>
      <c r="AS22" s="625"/>
      <c r="AV22" s="130" t="s">
        <v>618</v>
      </c>
      <c r="AW22" s="131"/>
      <c r="AX22" s="131"/>
      <c r="AY22" s="131"/>
      <c r="AZ22" s="131"/>
      <c r="BA22" s="131"/>
      <c r="BB22" s="131"/>
      <c r="BC22" s="131"/>
      <c r="BD22" s="131"/>
      <c r="BE22" s="131"/>
      <c r="BF22" s="131"/>
      <c r="BG22" s="131"/>
      <c r="BH22" s="131"/>
      <c r="BI22" s="131"/>
      <c r="BJ22" s="131"/>
      <c r="BK22" s="131"/>
      <c r="BL22" s="131"/>
      <c r="BM22" s="131"/>
      <c r="BN22" s="131"/>
      <c r="BO22" s="131"/>
      <c r="BP22" s="131"/>
      <c r="BQ22" s="131"/>
      <c r="BR22" s="131"/>
      <c r="BS22" s="131"/>
      <c r="BT22" s="131"/>
      <c r="BU22" s="131"/>
      <c r="BV22" s="131"/>
      <c r="BW22" s="131"/>
      <c r="BX22" s="131"/>
      <c r="BY22" s="131"/>
      <c r="BZ22" s="131"/>
      <c r="CA22" s="131"/>
      <c r="CB22" s="131"/>
      <c r="CC22" s="131"/>
      <c r="CD22" s="131"/>
      <c r="CE22" s="131"/>
      <c r="CF22" s="131"/>
      <c r="CG22" s="132"/>
      <c r="CH22" s="790"/>
      <c r="CI22" s="791"/>
      <c r="CJ22" s="791"/>
      <c r="CK22" s="791"/>
      <c r="CL22" s="791"/>
      <c r="CM22" s="792"/>
    </row>
    <row r="23" spans="2:91" ht="12" customHeight="1" thickBot="1" x14ac:dyDescent="0.25">
      <c r="B23" s="804" t="s">
        <v>344</v>
      </c>
      <c r="C23" s="804"/>
      <c r="D23" s="804"/>
      <c r="E23" s="804"/>
      <c r="F23" s="804"/>
      <c r="G23" s="804"/>
      <c r="H23" s="804"/>
      <c r="I23" s="804"/>
      <c r="J23" s="804"/>
      <c r="K23" s="804"/>
      <c r="L23" s="804"/>
      <c r="M23" s="804"/>
      <c r="N23" s="804"/>
      <c r="O23" s="804"/>
      <c r="P23" s="804"/>
      <c r="Q23" s="804"/>
      <c r="R23" s="804"/>
      <c r="S23" s="817"/>
      <c r="T23" s="817"/>
      <c r="U23" s="817"/>
      <c r="V23" s="817"/>
      <c r="W23" s="817"/>
      <c r="X23" s="817"/>
      <c r="Y23" s="814" t="s">
        <v>379</v>
      </c>
      <c r="Z23" s="814"/>
      <c r="AA23" s="814"/>
      <c r="AB23" s="814"/>
      <c r="AC23" s="814"/>
      <c r="AD23" s="814"/>
      <c r="AE23" s="814"/>
      <c r="AF23" s="814"/>
      <c r="AG23" s="814"/>
      <c r="AH23" s="814"/>
      <c r="AI23" s="814"/>
      <c r="AJ23" s="814"/>
      <c r="AK23" s="814"/>
      <c r="AL23" s="814"/>
      <c r="AM23" s="814"/>
      <c r="AN23" s="602">
        <f>SUM(AN20:AS22)</f>
        <v>0</v>
      </c>
      <c r="AO23" s="602"/>
      <c r="AP23" s="602"/>
      <c r="AQ23" s="602"/>
      <c r="AR23" s="602"/>
      <c r="AS23" s="602"/>
      <c r="AV23" s="139" t="s">
        <v>626</v>
      </c>
      <c r="AW23" s="140"/>
      <c r="AX23" s="140"/>
      <c r="AY23" s="140"/>
      <c r="AZ23" s="140"/>
      <c r="BA23" s="140"/>
      <c r="BB23" s="140"/>
      <c r="BC23" s="140"/>
      <c r="BD23" s="140"/>
      <c r="BE23" s="140"/>
      <c r="BF23" s="140"/>
      <c r="BG23" s="140"/>
      <c r="BH23" s="140"/>
      <c r="BI23" s="140"/>
      <c r="BJ23" s="140"/>
      <c r="BK23" s="140"/>
      <c r="BL23" s="140"/>
      <c r="BM23" s="140"/>
      <c r="BN23" s="140"/>
      <c r="BO23" s="140"/>
      <c r="BP23" s="140"/>
      <c r="BQ23" s="140"/>
      <c r="BR23" s="140"/>
      <c r="BS23" s="140"/>
      <c r="BT23" s="140"/>
      <c r="BU23" s="140"/>
      <c r="BV23" s="140"/>
      <c r="BW23" s="140"/>
      <c r="BX23" s="140"/>
      <c r="BY23" s="140"/>
      <c r="BZ23" s="140"/>
      <c r="CA23" s="140"/>
      <c r="CB23" s="140"/>
      <c r="CC23" s="140"/>
      <c r="CD23" s="140"/>
      <c r="CE23" s="140"/>
      <c r="CF23" s="140"/>
      <c r="CG23" s="141"/>
      <c r="CH23" s="793">
        <v>0</v>
      </c>
      <c r="CI23" s="794"/>
      <c r="CJ23" s="794"/>
      <c r="CK23" s="794"/>
      <c r="CL23" s="794"/>
      <c r="CM23" s="795"/>
    </row>
    <row r="24" spans="2:91" ht="12" customHeight="1" thickTop="1" x14ac:dyDescent="0.2">
      <c r="B24" s="804" t="s">
        <v>345</v>
      </c>
      <c r="C24" s="804"/>
      <c r="D24" s="804"/>
      <c r="E24" s="804"/>
      <c r="F24" s="804"/>
      <c r="G24" s="804"/>
      <c r="H24" s="804"/>
      <c r="I24" s="804"/>
      <c r="J24" s="804"/>
      <c r="K24" s="804"/>
      <c r="L24" s="804"/>
      <c r="M24" s="804"/>
      <c r="N24" s="804"/>
      <c r="O24" s="804"/>
      <c r="P24" s="804"/>
      <c r="Q24" s="804"/>
      <c r="R24" s="804"/>
      <c r="S24" s="625">
        <f>'Exhibit A'!AQ15</f>
        <v>0</v>
      </c>
      <c r="T24" s="625"/>
      <c r="U24" s="625"/>
      <c r="V24" s="625"/>
      <c r="W24" s="625"/>
      <c r="X24" s="625"/>
      <c r="Y24" s="805" t="s">
        <v>380</v>
      </c>
      <c r="Z24" s="805"/>
      <c r="AA24" s="805"/>
      <c r="AB24" s="805"/>
      <c r="AC24" s="805"/>
      <c r="AD24" s="805"/>
      <c r="AE24" s="805"/>
      <c r="AF24" s="805"/>
      <c r="AG24" s="805"/>
      <c r="AH24" s="805"/>
      <c r="AI24" s="805"/>
      <c r="AJ24" s="805"/>
      <c r="AK24" s="805"/>
      <c r="AL24" s="805"/>
      <c r="AM24" s="805"/>
      <c r="AN24" s="659"/>
      <c r="AO24" s="659"/>
      <c r="AP24" s="659"/>
      <c r="AQ24" s="659"/>
      <c r="AR24" s="659"/>
      <c r="AS24" s="659"/>
    </row>
    <row r="25" spans="2:91" ht="12" customHeight="1" x14ac:dyDescent="0.2">
      <c r="B25" s="804" t="s">
        <v>346</v>
      </c>
      <c r="C25" s="804"/>
      <c r="D25" s="804"/>
      <c r="E25" s="804"/>
      <c r="F25" s="804"/>
      <c r="G25" s="804"/>
      <c r="H25" s="804"/>
      <c r="I25" s="804"/>
      <c r="J25" s="804"/>
      <c r="K25" s="804"/>
      <c r="L25" s="804"/>
      <c r="M25" s="804"/>
      <c r="N25" s="804"/>
      <c r="O25" s="804"/>
      <c r="P25" s="804"/>
      <c r="Q25" s="804"/>
      <c r="R25" s="804"/>
      <c r="S25" s="625">
        <f>'Exhibit A'!CF114</f>
        <v>0</v>
      </c>
      <c r="T25" s="625"/>
      <c r="U25" s="625"/>
      <c r="V25" s="625"/>
      <c r="W25" s="625"/>
      <c r="X25" s="625"/>
      <c r="Y25" s="804" t="s">
        <v>381</v>
      </c>
      <c r="Z25" s="804"/>
      <c r="AA25" s="804"/>
      <c r="AB25" s="804"/>
      <c r="AC25" s="804"/>
      <c r="AD25" s="804"/>
      <c r="AE25" s="804"/>
      <c r="AF25" s="804"/>
      <c r="AG25" s="804"/>
      <c r="AH25" s="804"/>
      <c r="AI25" s="804"/>
      <c r="AJ25" s="804"/>
      <c r="AK25" s="804"/>
      <c r="AL25" s="804"/>
      <c r="AM25" s="804"/>
      <c r="AN25" s="625">
        <f>'Exhibit G'!J220</f>
        <v>0</v>
      </c>
      <c r="AO25" s="625"/>
      <c r="AP25" s="625"/>
      <c r="AQ25" s="625"/>
      <c r="AR25" s="625"/>
      <c r="AS25" s="625"/>
      <c r="AV25" s="619" t="s">
        <v>628</v>
      </c>
      <c r="AW25" s="619"/>
      <c r="AX25" s="619"/>
      <c r="AY25" s="619"/>
      <c r="AZ25" s="619"/>
      <c r="BA25" s="619"/>
      <c r="BB25" s="619"/>
      <c r="BC25" s="619"/>
      <c r="BD25" s="619"/>
      <c r="BE25" s="619"/>
      <c r="BF25" s="619"/>
      <c r="BG25" s="619"/>
      <c r="BH25" s="619"/>
      <c r="BI25" s="619"/>
      <c r="BJ25" s="619"/>
      <c r="BK25" s="619"/>
      <c r="BL25" s="619"/>
      <c r="BM25" s="619"/>
      <c r="BN25" s="619"/>
      <c r="BO25" s="619"/>
      <c r="BP25" s="619"/>
      <c r="BQ25" s="619"/>
      <c r="BR25" s="619"/>
      <c r="BS25" s="619"/>
      <c r="BT25" s="619"/>
      <c r="BU25" s="619"/>
      <c r="BV25" s="619"/>
      <c r="BW25" s="619"/>
      <c r="BX25" s="619"/>
      <c r="BY25" s="619"/>
      <c r="BZ25" s="619"/>
      <c r="CA25" s="619"/>
      <c r="CB25" s="619"/>
      <c r="CC25" s="619"/>
      <c r="CD25" s="619"/>
      <c r="CE25" s="619"/>
      <c r="CF25" s="619"/>
      <c r="CG25" s="619"/>
      <c r="CH25" s="619"/>
      <c r="CI25" s="619"/>
      <c r="CJ25" s="619"/>
      <c r="CK25" s="619"/>
      <c r="CL25" s="619"/>
      <c r="CM25" s="619"/>
    </row>
    <row r="26" spans="2:91" ht="12" customHeight="1" x14ac:dyDescent="0.2">
      <c r="B26" s="800" t="s">
        <v>347</v>
      </c>
      <c r="C26" s="800"/>
      <c r="D26" s="800"/>
      <c r="E26" s="800"/>
      <c r="F26" s="800"/>
      <c r="G26" s="800"/>
      <c r="H26" s="800"/>
      <c r="I26" s="800"/>
      <c r="J26" s="800"/>
      <c r="K26" s="800"/>
      <c r="L26" s="800"/>
      <c r="M26" s="800"/>
      <c r="N26" s="800"/>
      <c r="O26" s="800"/>
      <c r="P26" s="800"/>
      <c r="Q26" s="800"/>
      <c r="R26" s="800"/>
      <c r="S26" s="625">
        <f>S24+S25</f>
        <v>0</v>
      </c>
      <c r="T26" s="625"/>
      <c r="U26" s="625"/>
      <c r="V26" s="625"/>
      <c r="W26" s="625"/>
      <c r="X26" s="625"/>
      <c r="Y26" s="804" t="s">
        <v>382</v>
      </c>
      <c r="Z26" s="804"/>
      <c r="AA26" s="804"/>
      <c r="AB26" s="804"/>
      <c r="AC26" s="804"/>
      <c r="AD26" s="804"/>
      <c r="AE26" s="804"/>
      <c r="AF26" s="804"/>
      <c r="AG26" s="804"/>
      <c r="AH26" s="804"/>
      <c r="AI26" s="804"/>
      <c r="AJ26" s="804"/>
      <c r="AK26" s="804"/>
      <c r="AL26" s="804"/>
      <c r="AM26" s="804"/>
      <c r="AN26" s="625">
        <f>'Exhibit G'!J221</f>
        <v>0</v>
      </c>
      <c r="AO26" s="625"/>
      <c r="AP26" s="625"/>
      <c r="AQ26" s="625"/>
      <c r="AR26" s="625"/>
      <c r="AS26" s="625"/>
    </row>
    <row r="27" spans="2:91" ht="12" customHeight="1" thickBot="1" x14ac:dyDescent="0.25">
      <c r="B27" s="814" t="s">
        <v>348</v>
      </c>
      <c r="C27" s="814"/>
      <c r="D27" s="814"/>
      <c r="E27" s="814"/>
      <c r="F27" s="814"/>
      <c r="G27" s="814"/>
      <c r="H27" s="814"/>
      <c r="I27" s="814"/>
      <c r="J27" s="814"/>
      <c r="K27" s="814"/>
      <c r="L27" s="814"/>
      <c r="M27" s="814"/>
      <c r="N27" s="814"/>
      <c r="O27" s="814"/>
      <c r="P27" s="814"/>
      <c r="Q27" s="814"/>
      <c r="R27" s="814"/>
      <c r="S27" s="602">
        <f>S22-S26</f>
        <v>0</v>
      </c>
      <c r="T27" s="602"/>
      <c r="U27" s="602"/>
      <c r="V27" s="602"/>
      <c r="W27" s="602"/>
      <c r="X27" s="602"/>
      <c r="Y27" s="804" t="s">
        <v>383</v>
      </c>
      <c r="Z27" s="804"/>
      <c r="AA27" s="804"/>
      <c r="AB27" s="804"/>
      <c r="AC27" s="804"/>
      <c r="AD27" s="804"/>
      <c r="AE27" s="804"/>
      <c r="AF27" s="804"/>
      <c r="AG27" s="804"/>
      <c r="AH27" s="804"/>
      <c r="AI27" s="804"/>
      <c r="AJ27" s="804"/>
      <c r="AK27" s="804"/>
      <c r="AL27" s="804"/>
      <c r="AM27" s="804"/>
      <c r="AN27" s="625">
        <f>'Exhibit G'!J222</f>
        <v>0</v>
      </c>
      <c r="AO27" s="625"/>
      <c r="AP27" s="625"/>
      <c r="AQ27" s="625"/>
      <c r="AR27" s="625"/>
      <c r="AS27" s="625"/>
      <c r="AV27" s="81" t="str">
        <f>"STATE OF OKLAHOMA, COUNTY OF "&amp;Help!C15&amp;", ss:"</f>
        <v>STATE OF OKLAHOMA, COUNTY OF COUNTY NAME, ss:</v>
      </c>
    </row>
    <row r="28" spans="2:91" ht="12" customHeight="1" thickTop="1" x14ac:dyDescent="0.2">
      <c r="B28" s="805" t="s">
        <v>349</v>
      </c>
      <c r="C28" s="805"/>
      <c r="D28" s="805"/>
      <c r="E28" s="805"/>
      <c r="F28" s="805"/>
      <c r="G28" s="805"/>
      <c r="H28" s="805"/>
      <c r="I28" s="805"/>
      <c r="J28" s="805"/>
      <c r="K28" s="805"/>
      <c r="L28" s="805"/>
      <c r="M28" s="805"/>
      <c r="N28" s="805"/>
      <c r="O28" s="805"/>
      <c r="P28" s="805"/>
      <c r="Q28" s="805"/>
      <c r="R28" s="805"/>
      <c r="S28" s="659"/>
      <c r="T28" s="659"/>
      <c r="U28" s="659"/>
      <c r="V28" s="659"/>
      <c r="W28" s="659"/>
      <c r="X28" s="659"/>
      <c r="Y28" s="804" t="s">
        <v>384</v>
      </c>
      <c r="Z28" s="804"/>
      <c r="AA28" s="804"/>
      <c r="AB28" s="804"/>
      <c r="AC28" s="804"/>
      <c r="AD28" s="804"/>
      <c r="AE28" s="804"/>
      <c r="AF28" s="804"/>
      <c r="AG28" s="804"/>
      <c r="AH28" s="804"/>
      <c r="AI28" s="804"/>
      <c r="AJ28" s="804"/>
      <c r="AK28" s="804"/>
      <c r="AL28" s="804"/>
      <c r="AM28" s="804"/>
      <c r="AN28" s="625">
        <f>'Exhibit G'!J223</f>
        <v>0</v>
      </c>
      <c r="AO28" s="625"/>
      <c r="AP28" s="625"/>
      <c r="AQ28" s="625"/>
      <c r="AR28" s="625"/>
      <c r="AS28" s="625"/>
      <c r="AV28" s="837" t="str">
        <f>"We, the undersigned duly elected, qualified Governing Officers of "&amp;Help!C20&amp;", Oklahoma, do hereby certify that at a meeting of the "</f>
        <v xml:space="preserve">We, the undersigned duly elected, qualified Governing Officers of City Name, Oklahoma, do hereby certify that at a meeting of the </v>
      </c>
      <c r="AW28" s="837"/>
      <c r="AX28" s="837"/>
      <c r="AY28" s="837"/>
      <c r="AZ28" s="837"/>
      <c r="BA28" s="837"/>
      <c r="BB28" s="837"/>
      <c r="BC28" s="837"/>
      <c r="BD28" s="837"/>
      <c r="BE28" s="837"/>
      <c r="BF28" s="837"/>
      <c r="BG28" s="837"/>
      <c r="BH28" s="837"/>
      <c r="BI28" s="837"/>
      <c r="BJ28" s="837"/>
      <c r="BK28" s="837"/>
      <c r="BL28" s="837"/>
      <c r="BM28" s="837"/>
      <c r="BN28" s="837"/>
      <c r="BO28" s="837"/>
      <c r="BP28" s="837"/>
      <c r="BQ28" s="837"/>
      <c r="BR28" s="837"/>
      <c r="BS28" s="837"/>
      <c r="BT28" s="837"/>
      <c r="BU28" s="837"/>
      <c r="BV28" s="837"/>
      <c r="BW28" s="837"/>
      <c r="BX28" s="837"/>
      <c r="BY28" s="837"/>
      <c r="BZ28" s="837"/>
      <c r="CA28" s="837"/>
      <c r="CB28" s="837"/>
      <c r="CC28" s="837"/>
      <c r="CD28" s="837"/>
      <c r="CE28" s="837"/>
      <c r="CF28" s="837"/>
      <c r="CG28" s="837"/>
      <c r="CH28" s="837"/>
      <c r="CI28" s="837"/>
      <c r="CJ28" s="837"/>
      <c r="CK28" s="837"/>
      <c r="CL28" s="837"/>
      <c r="CM28" s="837"/>
    </row>
    <row r="29" spans="2:91" ht="12" customHeight="1" x14ac:dyDescent="0.2">
      <c r="B29" s="804" t="s">
        <v>350</v>
      </c>
      <c r="C29" s="804"/>
      <c r="D29" s="804"/>
      <c r="E29" s="804"/>
      <c r="F29" s="804"/>
      <c r="G29" s="804"/>
      <c r="H29" s="804"/>
      <c r="I29" s="804"/>
      <c r="J29" s="804"/>
      <c r="K29" s="804"/>
      <c r="L29" s="804"/>
      <c r="M29" s="804"/>
      <c r="N29" s="804"/>
      <c r="O29" s="804"/>
      <c r="P29" s="804"/>
      <c r="Q29" s="804"/>
      <c r="R29" s="804"/>
      <c r="S29" s="625">
        <f>'Exhibit A'!EF19</f>
        <v>0</v>
      </c>
      <c r="T29" s="625"/>
      <c r="U29" s="625"/>
      <c r="V29" s="625"/>
      <c r="W29" s="625"/>
      <c r="X29" s="625"/>
      <c r="Y29" s="804" t="s">
        <v>385</v>
      </c>
      <c r="Z29" s="804"/>
      <c r="AA29" s="804"/>
      <c r="AB29" s="804"/>
      <c r="AC29" s="804"/>
      <c r="AD29" s="804"/>
      <c r="AE29" s="804"/>
      <c r="AF29" s="804"/>
      <c r="AG29" s="804"/>
      <c r="AH29" s="804"/>
      <c r="AI29" s="804"/>
      <c r="AJ29" s="804"/>
      <c r="AK29" s="804"/>
      <c r="AL29" s="804"/>
      <c r="AM29" s="804"/>
      <c r="AN29" s="625">
        <f>'Exhibit G'!J224</f>
        <v>0</v>
      </c>
      <c r="AO29" s="625"/>
      <c r="AP29" s="625"/>
      <c r="AQ29" s="625"/>
      <c r="AR29" s="625"/>
      <c r="AS29" s="625"/>
      <c r="AV29" s="837" t="str">
        <f>"68 O. S. 1991 Sec. 3002, the foregoing statement was prepared "&amp;"and is a true and correct condition of the Financial Affairs of said "</f>
        <v xml:space="preserve">68 O. S. 1991 Sec. 3002, the foregoing statement was prepared and is a true and correct condition of the Financial Affairs of said </v>
      </c>
      <c r="AW29" s="837"/>
      <c r="AX29" s="837"/>
      <c r="AY29" s="837"/>
      <c r="AZ29" s="837"/>
      <c r="BA29" s="837"/>
      <c r="BB29" s="837"/>
      <c r="BC29" s="837"/>
      <c r="BD29" s="837"/>
      <c r="BE29" s="837"/>
      <c r="BF29" s="837"/>
      <c r="BG29" s="837"/>
      <c r="BH29" s="837"/>
      <c r="BI29" s="837"/>
      <c r="BJ29" s="837"/>
      <c r="BK29" s="837"/>
      <c r="BL29" s="837"/>
      <c r="BM29" s="837"/>
      <c r="BN29" s="837"/>
      <c r="BO29" s="837"/>
      <c r="BP29" s="837"/>
      <c r="BQ29" s="837"/>
      <c r="BR29" s="837"/>
      <c r="BS29" s="837"/>
      <c r="BT29" s="837"/>
      <c r="BU29" s="837"/>
      <c r="BV29" s="837"/>
      <c r="BW29" s="837"/>
      <c r="BX29" s="837"/>
      <c r="BY29" s="837"/>
      <c r="BZ29" s="837"/>
      <c r="CA29" s="837"/>
      <c r="CB29" s="837"/>
      <c r="CC29" s="837"/>
      <c r="CD29" s="837"/>
      <c r="CE29" s="837"/>
      <c r="CF29" s="837"/>
      <c r="CG29" s="837"/>
      <c r="CH29" s="837"/>
      <c r="CI29" s="837"/>
      <c r="CJ29" s="837"/>
      <c r="CK29" s="837"/>
      <c r="CL29" s="837"/>
      <c r="CM29" s="837"/>
    </row>
    <row r="30" spans="2:91" ht="12" customHeight="1" x14ac:dyDescent="0.2">
      <c r="B30" s="804" t="s">
        <v>351</v>
      </c>
      <c r="C30" s="804"/>
      <c r="D30" s="804"/>
      <c r="E30" s="804"/>
      <c r="F30" s="804"/>
      <c r="G30" s="804"/>
      <c r="H30" s="804"/>
      <c r="I30" s="804"/>
      <c r="J30" s="804"/>
      <c r="K30" s="804"/>
      <c r="L30" s="804"/>
      <c r="M30" s="804"/>
      <c r="N30" s="804"/>
      <c r="O30" s="804"/>
      <c r="P30" s="804"/>
      <c r="Q30" s="804"/>
      <c r="R30" s="804"/>
      <c r="S30" s="625">
        <f>'Exhibit A'!EF36</f>
        <v>0</v>
      </c>
      <c r="T30" s="625"/>
      <c r="U30" s="625"/>
      <c r="V30" s="625"/>
      <c r="W30" s="625"/>
      <c r="X30" s="625"/>
      <c r="Y30" s="804" t="s">
        <v>386</v>
      </c>
      <c r="Z30" s="804"/>
      <c r="AA30" s="804"/>
      <c r="AB30" s="804"/>
      <c r="AC30" s="804"/>
      <c r="AD30" s="804"/>
      <c r="AE30" s="804"/>
      <c r="AF30" s="804"/>
      <c r="AG30" s="804"/>
      <c r="AH30" s="804"/>
      <c r="AI30" s="804"/>
      <c r="AJ30" s="804"/>
      <c r="AK30" s="804"/>
      <c r="AL30" s="804"/>
      <c r="AM30" s="804"/>
      <c r="AN30" s="625">
        <f>'Exhibit G'!J225</f>
        <v>0</v>
      </c>
      <c r="AO30" s="625"/>
      <c r="AP30" s="625"/>
      <c r="AQ30" s="625"/>
      <c r="AR30" s="625"/>
      <c r="AS30" s="625"/>
      <c r="AV30" s="837" t="str">
        <f>"City/Town as reflected by the record of the City/Town Clerk and Treasurer. We further certify that the forgoing estimate for current"</f>
        <v>City/Town as reflected by the record of the City/Town Clerk and Treasurer. We further certify that the forgoing estimate for current</v>
      </c>
      <c r="AW30" s="837"/>
      <c r="AX30" s="837"/>
      <c r="AY30" s="837"/>
      <c r="AZ30" s="837"/>
      <c r="BA30" s="837"/>
      <c r="BB30" s="837"/>
      <c r="BC30" s="837"/>
      <c r="BD30" s="837"/>
      <c r="BE30" s="837"/>
      <c r="BF30" s="837"/>
      <c r="BG30" s="837"/>
      <c r="BH30" s="837"/>
      <c r="BI30" s="837"/>
      <c r="BJ30" s="837"/>
      <c r="BK30" s="837"/>
      <c r="BL30" s="837"/>
      <c r="BM30" s="837"/>
      <c r="BN30" s="837"/>
      <c r="BO30" s="837"/>
      <c r="BP30" s="837"/>
      <c r="BQ30" s="837"/>
      <c r="BR30" s="837"/>
      <c r="BS30" s="837"/>
      <c r="BT30" s="837"/>
      <c r="BU30" s="837"/>
      <c r="BV30" s="837"/>
      <c r="BW30" s="837"/>
      <c r="BX30" s="837"/>
      <c r="BY30" s="837"/>
      <c r="BZ30" s="837"/>
      <c r="CA30" s="837"/>
      <c r="CB30" s="837"/>
      <c r="CC30" s="837"/>
      <c r="CD30" s="837"/>
      <c r="CE30" s="837"/>
      <c r="CF30" s="837"/>
      <c r="CG30" s="837"/>
      <c r="CH30" s="837"/>
      <c r="CI30" s="837"/>
      <c r="CJ30" s="837"/>
      <c r="CK30" s="837"/>
      <c r="CL30" s="837"/>
      <c r="CM30" s="837"/>
    </row>
    <row r="31" spans="2:91" ht="12" customHeight="1" x14ac:dyDescent="0.2">
      <c r="B31" s="804" t="s">
        <v>352</v>
      </c>
      <c r="C31" s="804"/>
      <c r="D31" s="804"/>
      <c r="E31" s="804"/>
      <c r="F31" s="804"/>
      <c r="G31" s="804"/>
      <c r="H31" s="804"/>
      <c r="I31" s="804"/>
      <c r="J31" s="804"/>
      <c r="K31" s="804"/>
      <c r="L31" s="804"/>
      <c r="M31" s="804"/>
      <c r="N31" s="804"/>
      <c r="O31" s="804"/>
      <c r="P31" s="804"/>
      <c r="Q31" s="804"/>
      <c r="R31" s="804"/>
      <c r="S31" s="625">
        <f>'Exhibit A'!CF75</f>
        <v>0</v>
      </c>
      <c r="T31" s="625"/>
      <c r="U31" s="625"/>
      <c r="V31" s="625"/>
      <c r="W31" s="625"/>
      <c r="X31" s="625"/>
      <c r="Y31" s="804" t="s">
        <v>387</v>
      </c>
      <c r="Z31" s="804"/>
      <c r="AA31" s="804"/>
      <c r="AB31" s="804"/>
      <c r="AC31" s="804"/>
      <c r="AD31" s="804"/>
      <c r="AE31" s="804"/>
      <c r="AF31" s="804"/>
      <c r="AG31" s="804"/>
      <c r="AH31" s="804"/>
      <c r="AI31" s="804"/>
      <c r="AJ31" s="804"/>
      <c r="AK31" s="804"/>
      <c r="AL31" s="804"/>
      <c r="AM31" s="804"/>
      <c r="AN31" s="625">
        <f>SUM(AN25:AS30)</f>
        <v>0</v>
      </c>
      <c r="AO31" s="625"/>
      <c r="AP31" s="625"/>
      <c r="AQ31" s="625"/>
      <c r="AR31" s="625"/>
      <c r="AS31" s="625"/>
      <c r="AV31" s="837" t="str">
        <f>"expenses for the fiscal year beginning July 1, "&amp;Help!C17+1&amp;", and ending June 30, "&amp;Help!C17+2&amp;", as shown are reasonably necessary for the proper"</f>
        <v>expenses for the fiscal year beginning July 1, 2012, and ending June 30, 2013, as shown are reasonably necessary for the proper</v>
      </c>
      <c r="AW31" s="837"/>
      <c r="AX31" s="837"/>
      <c r="AY31" s="837"/>
      <c r="AZ31" s="837"/>
      <c r="BA31" s="837"/>
      <c r="BB31" s="837"/>
      <c r="BC31" s="837"/>
      <c r="BD31" s="837"/>
      <c r="BE31" s="837"/>
      <c r="BF31" s="837"/>
      <c r="BG31" s="837"/>
      <c r="BH31" s="837"/>
      <c r="BI31" s="837"/>
      <c r="BJ31" s="837"/>
      <c r="BK31" s="837"/>
      <c r="BL31" s="837"/>
      <c r="BM31" s="837"/>
      <c r="BN31" s="837"/>
      <c r="BO31" s="837"/>
      <c r="BP31" s="837"/>
      <c r="BQ31" s="837"/>
      <c r="BR31" s="837"/>
      <c r="BS31" s="837"/>
      <c r="BT31" s="837"/>
      <c r="BU31" s="837"/>
      <c r="BV31" s="837"/>
      <c r="BW31" s="837"/>
      <c r="BX31" s="837"/>
      <c r="BY31" s="837"/>
      <c r="BZ31" s="837"/>
      <c r="CA31" s="837"/>
      <c r="CB31" s="837"/>
      <c r="CC31" s="837"/>
      <c r="CD31" s="837"/>
      <c r="CE31" s="837"/>
      <c r="CF31" s="837"/>
      <c r="CG31" s="837"/>
      <c r="CH31" s="837"/>
      <c r="CI31" s="837"/>
      <c r="CJ31" s="837"/>
      <c r="CK31" s="837"/>
      <c r="CL31" s="837"/>
      <c r="CM31" s="837"/>
    </row>
    <row r="32" spans="2:91" ht="12" customHeight="1" thickBot="1" x14ac:dyDescent="0.25">
      <c r="B32" s="804" t="s">
        <v>353</v>
      </c>
      <c r="C32" s="804"/>
      <c r="D32" s="804"/>
      <c r="E32" s="804"/>
      <c r="F32" s="804"/>
      <c r="G32" s="804"/>
      <c r="H32" s="804"/>
      <c r="I32" s="804"/>
      <c r="J32" s="804"/>
      <c r="K32" s="804"/>
      <c r="L32" s="804"/>
      <c r="M32" s="804"/>
      <c r="N32" s="804"/>
      <c r="O32" s="804"/>
      <c r="P32" s="804"/>
      <c r="Q32" s="804"/>
      <c r="R32" s="804"/>
      <c r="S32" s="625">
        <f>'Exhibit A'!CF86</f>
        <v>0</v>
      </c>
      <c r="T32" s="625"/>
      <c r="U32" s="625"/>
      <c r="V32" s="625"/>
      <c r="W32" s="625"/>
      <c r="X32" s="625"/>
      <c r="Y32" s="814" t="s">
        <v>388</v>
      </c>
      <c r="Z32" s="814"/>
      <c r="AA32" s="814"/>
      <c r="AB32" s="814"/>
      <c r="AC32" s="814"/>
      <c r="AD32" s="814"/>
      <c r="AE32" s="814"/>
      <c r="AF32" s="814"/>
      <c r="AG32" s="814"/>
      <c r="AH32" s="814"/>
      <c r="AI32" s="814"/>
      <c r="AJ32" s="814"/>
      <c r="AK32" s="814"/>
      <c r="AL32" s="814"/>
      <c r="AM32" s="814"/>
      <c r="AN32" s="602">
        <f>AN23-AN31</f>
        <v>0</v>
      </c>
      <c r="AO32" s="602"/>
      <c r="AP32" s="602"/>
      <c r="AQ32" s="602"/>
      <c r="AR32" s="602"/>
      <c r="AS32" s="602"/>
      <c r="AV32" s="837" t="str">
        <f>"conduct of the affairs of the said City/Town, that the Estimated Income to be derived"&amp;" from sources other than ad valorem taxation"</f>
        <v>conduct of the affairs of the said City/Town, that the Estimated Income to be derived from sources other than ad valorem taxation</v>
      </c>
      <c r="AW32" s="837"/>
      <c r="AX32" s="837"/>
      <c r="AY32" s="837"/>
      <c r="AZ32" s="837"/>
      <c r="BA32" s="837"/>
      <c r="BB32" s="837"/>
      <c r="BC32" s="837"/>
      <c r="BD32" s="837"/>
      <c r="BE32" s="837"/>
      <c r="BF32" s="837"/>
      <c r="BG32" s="837"/>
      <c r="BH32" s="837"/>
      <c r="BI32" s="837"/>
      <c r="BJ32" s="837"/>
      <c r="BK32" s="837"/>
      <c r="BL32" s="837"/>
      <c r="BM32" s="837"/>
      <c r="BN32" s="837"/>
      <c r="BO32" s="837"/>
      <c r="BP32" s="837"/>
      <c r="BQ32" s="837"/>
      <c r="BR32" s="837"/>
      <c r="BS32" s="837"/>
      <c r="BT32" s="837"/>
      <c r="BU32" s="837"/>
      <c r="BV32" s="837"/>
      <c r="BW32" s="837"/>
      <c r="BX32" s="837"/>
      <c r="BY32" s="837"/>
      <c r="BZ32" s="837"/>
      <c r="CA32" s="837"/>
      <c r="CB32" s="837"/>
      <c r="CC32" s="837"/>
      <c r="CD32" s="837"/>
      <c r="CE32" s="837"/>
      <c r="CF32" s="837"/>
      <c r="CG32" s="837"/>
      <c r="CH32" s="837"/>
      <c r="CI32" s="837"/>
      <c r="CJ32" s="837"/>
      <c r="CK32" s="837"/>
      <c r="CL32" s="837"/>
      <c r="CM32" s="837"/>
    </row>
    <row r="33" spans="2:91" ht="12" customHeight="1" thickTop="1" x14ac:dyDescent="0.2">
      <c r="B33" s="804" t="s">
        <v>354</v>
      </c>
      <c r="C33" s="804"/>
      <c r="D33" s="804"/>
      <c r="E33" s="804"/>
      <c r="F33" s="804"/>
      <c r="G33" s="804"/>
      <c r="H33" s="804"/>
      <c r="I33" s="804"/>
      <c r="J33" s="804"/>
      <c r="K33" s="804"/>
      <c r="L33" s="804"/>
      <c r="M33" s="804"/>
      <c r="N33" s="804"/>
      <c r="O33" s="804"/>
      <c r="P33" s="804"/>
      <c r="Q33" s="804"/>
      <c r="R33" s="804"/>
      <c r="S33" s="625">
        <f>'Exhibit A'!CF110</f>
        <v>0</v>
      </c>
      <c r="T33" s="625"/>
      <c r="U33" s="625"/>
      <c r="V33" s="625"/>
      <c r="W33" s="625"/>
      <c r="X33" s="625"/>
      <c r="Y33" s="805" t="s">
        <v>389</v>
      </c>
      <c r="Z33" s="805"/>
      <c r="AA33" s="805"/>
      <c r="AB33" s="805"/>
      <c r="AC33" s="805"/>
      <c r="AD33" s="805"/>
      <c r="AE33" s="805"/>
      <c r="AF33" s="805"/>
      <c r="AG33" s="805"/>
      <c r="AH33" s="805"/>
      <c r="AI33" s="805"/>
      <c r="AJ33" s="805"/>
      <c r="AK33" s="805"/>
      <c r="AL33" s="805"/>
      <c r="AM33" s="805"/>
      <c r="AN33" s="659"/>
      <c r="AO33" s="659"/>
      <c r="AP33" s="659"/>
      <c r="AQ33" s="659"/>
      <c r="AR33" s="659"/>
      <c r="AS33" s="659"/>
      <c r="AV33" s="837" t="str">
        <f>"does not exceed the lawfully authorized ration of the revenue"&amp;" derived from the same sources during the preceding fiscal year."</f>
        <v>does not exceed the lawfully authorized ration of the revenue derived from the same sources during the preceding fiscal year.</v>
      </c>
      <c r="AW33" s="837"/>
      <c r="AX33" s="837"/>
      <c r="AY33" s="837"/>
      <c r="AZ33" s="837"/>
      <c r="BA33" s="837"/>
      <c r="BB33" s="837"/>
      <c r="BC33" s="837"/>
      <c r="BD33" s="837"/>
      <c r="BE33" s="837"/>
      <c r="BF33" s="837"/>
      <c r="BG33" s="837"/>
      <c r="BH33" s="837"/>
      <c r="BI33" s="837"/>
      <c r="BJ33" s="837"/>
      <c r="BK33" s="837"/>
      <c r="BL33" s="837"/>
      <c r="BM33" s="837"/>
      <c r="BN33" s="837"/>
      <c r="BO33" s="837"/>
      <c r="BP33" s="837"/>
      <c r="BQ33" s="837"/>
      <c r="BR33" s="837"/>
      <c r="BS33" s="837"/>
      <c r="BT33" s="837"/>
      <c r="BU33" s="837"/>
      <c r="BV33" s="837"/>
      <c r="BW33" s="837"/>
      <c r="BX33" s="837"/>
      <c r="BY33" s="837"/>
      <c r="BZ33" s="837"/>
      <c r="CA33" s="837"/>
      <c r="CB33" s="837"/>
      <c r="CC33" s="837"/>
      <c r="CD33" s="837"/>
      <c r="CE33" s="837"/>
      <c r="CF33" s="837"/>
      <c r="CG33" s="837"/>
      <c r="CH33" s="837"/>
      <c r="CI33" s="837"/>
      <c r="CJ33" s="837"/>
      <c r="CK33" s="837"/>
      <c r="CL33" s="837"/>
      <c r="CM33" s="837"/>
    </row>
    <row r="34" spans="2:91" ht="12" customHeight="1" x14ac:dyDescent="0.2">
      <c r="B34" s="804" t="s">
        <v>124</v>
      </c>
      <c r="C34" s="804"/>
      <c r="D34" s="804"/>
      <c r="E34" s="804"/>
      <c r="F34" s="804"/>
      <c r="G34" s="804"/>
      <c r="H34" s="804"/>
      <c r="I34" s="804"/>
      <c r="J34" s="804"/>
      <c r="K34" s="804"/>
      <c r="L34" s="804"/>
      <c r="M34" s="804"/>
      <c r="N34" s="804"/>
      <c r="O34" s="804"/>
      <c r="P34" s="804"/>
      <c r="Q34" s="804"/>
      <c r="R34" s="804"/>
      <c r="S34" s="625">
        <f>'Exhibit A'!CF112</f>
        <v>0</v>
      </c>
      <c r="T34" s="625"/>
      <c r="U34" s="625"/>
      <c r="V34" s="625"/>
      <c r="W34" s="625"/>
      <c r="X34" s="625"/>
      <c r="Y34" s="804" t="s">
        <v>390</v>
      </c>
      <c r="Z34" s="804"/>
      <c r="AA34" s="804"/>
      <c r="AB34" s="804"/>
      <c r="AC34" s="804"/>
      <c r="AD34" s="804"/>
      <c r="AE34" s="804"/>
      <c r="AF34" s="804"/>
      <c r="AG34" s="804"/>
      <c r="AH34" s="804"/>
      <c r="AI34" s="804"/>
      <c r="AJ34" s="804"/>
      <c r="AK34" s="804"/>
      <c r="AL34" s="804"/>
      <c r="AM34" s="804"/>
      <c r="AN34" s="625">
        <f>'Exhibit G'!J229</f>
        <v>0</v>
      </c>
      <c r="AO34" s="625"/>
      <c r="AP34" s="625"/>
      <c r="AQ34" s="625"/>
      <c r="AR34" s="625"/>
      <c r="AS34" s="625"/>
      <c r="AV34" s="836"/>
      <c r="AW34" s="836"/>
      <c r="AX34" s="836"/>
      <c r="AY34" s="836"/>
      <c r="AZ34" s="836"/>
      <c r="BA34" s="836"/>
      <c r="BB34" s="836"/>
      <c r="BC34" s="836"/>
      <c r="BD34" s="836"/>
      <c r="BE34" s="836"/>
      <c r="BF34" s="836"/>
      <c r="BG34" s="836"/>
      <c r="BH34" s="836"/>
      <c r="BI34" s="836"/>
      <c r="BJ34" s="836"/>
      <c r="BK34" s="836"/>
      <c r="BL34" s="836"/>
      <c r="BM34" s="836"/>
      <c r="BN34" s="836"/>
      <c r="BO34" s="836"/>
      <c r="BP34" s="836"/>
      <c r="BQ34" s="836"/>
      <c r="BR34" s="836"/>
      <c r="BS34" s="836"/>
      <c r="BT34" s="836"/>
      <c r="BU34" s="836"/>
      <c r="BV34" s="836"/>
      <c r="BW34" s="836"/>
      <c r="BX34" s="836"/>
      <c r="BY34" s="836"/>
      <c r="BZ34" s="836"/>
      <c r="CA34" s="836"/>
      <c r="CB34" s="836"/>
      <c r="CC34" s="836"/>
      <c r="CD34" s="836"/>
      <c r="CE34" s="836"/>
      <c r="CF34" s="836"/>
      <c r="CG34" s="836"/>
      <c r="CH34" s="836"/>
      <c r="CI34" s="836"/>
      <c r="CJ34" s="836"/>
      <c r="CK34" s="836"/>
      <c r="CL34" s="836"/>
      <c r="CM34" s="836"/>
    </row>
    <row r="35" spans="2:91" ht="12" customHeight="1" thickBot="1" x14ac:dyDescent="0.25">
      <c r="B35" s="803" t="s">
        <v>355</v>
      </c>
      <c r="C35" s="803"/>
      <c r="D35" s="803"/>
      <c r="E35" s="803"/>
      <c r="F35" s="803"/>
      <c r="G35" s="803"/>
      <c r="H35" s="803"/>
      <c r="I35" s="803"/>
      <c r="J35" s="803"/>
      <c r="K35" s="803"/>
      <c r="L35" s="803"/>
      <c r="M35" s="803"/>
      <c r="N35" s="803"/>
      <c r="O35" s="803"/>
      <c r="P35" s="803"/>
      <c r="Q35" s="803"/>
      <c r="R35" s="803"/>
      <c r="S35" s="602">
        <f>SUM(S29:X34)</f>
        <v>0</v>
      </c>
      <c r="T35" s="602"/>
      <c r="U35" s="602"/>
      <c r="V35" s="602"/>
      <c r="W35" s="602"/>
      <c r="X35" s="602"/>
      <c r="Y35" s="798" t="s">
        <v>391</v>
      </c>
      <c r="Z35" s="798"/>
      <c r="AA35" s="798"/>
      <c r="AB35" s="798"/>
      <c r="AC35" s="798"/>
      <c r="AD35" s="798"/>
      <c r="AE35" s="798"/>
      <c r="AF35" s="798"/>
      <c r="AG35" s="798"/>
      <c r="AH35" s="798"/>
      <c r="AI35" s="798"/>
      <c r="AJ35" s="798"/>
      <c r="AK35" s="798"/>
      <c r="AL35" s="798"/>
      <c r="AM35" s="798"/>
      <c r="AN35" s="625">
        <f>'Exhibit G'!J230</f>
        <v>0</v>
      </c>
      <c r="AO35" s="625"/>
      <c r="AP35" s="625"/>
      <c r="AQ35" s="625"/>
      <c r="AR35" s="625"/>
      <c r="AS35" s="625"/>
      <c r="AV35" s="836"/>
      <c r="AW35" s="836"/>
      <c r="AX35" s="836"/>
      <c r="AY35" s="836"/>
      <c r="AZ35" s="836"/>
      <c r="BA35" s="836"/>
      <c r="BB35" s="836"/>
      <c r="BC35" s="836"/>
      <c r="BD35" s="836"/>
      <c r="BE35" s="836"/>
      <c r="BF35" s="836"/>
      <c r="BG35" s="836"/>
      <c r="BH35" s="836"/>
      <c r="BI35" s="836"/>
      <c r="BJ35" s="836"/>
      <c r="BK35" s="836"/>
      <c r="BL35" s="836"/>
      <c r="BM35" s="836"/>
      <c r="BN35" s="836"/>
      <c r="BO35" s="836"/>
      <c r="BP35" s="836"/>
      <c r="BQ35" s="836"/>
      <c r="BR35" s="836"/>
      <c r="BS35" s="836"/>
      <c r="BT35" s="836"/>
      <c r="BU35" s="836"/>
      <c r="BV35" s="836"/>
      <c r="BW35" s="836"/>
      <c r="BX35" s="836"/>
      <c r="BY35" s="836"/>
      <c r="BZ35" s="836"/>
      <c r="CA35" s="836"/>
      <c r="CB35" s="836"/>
      <c r="CC35" s="836"/>
      <c r="CD35" s="836"/>
      <c r="CE35" s="836"/>
      <c r="CF35" s="836"/>
      <c r="CG35" s="836"/>
      <c r="CH35" s="836"/>
      <c r="CI35" s="836"/>
      <c r="CJ35" s="836"/>
      <c r="CK35" s="836"/>
      <c r="CL35" s="836"/>
      <c r="CM35" s="836"/>
    </row>
    <row r="36" spans="2:91" ht="12" customHeight="1" thickTop="1" thickBot="1" x14ac:dyDescent="0.25">
      <c r="B36" s="811" t="s">
        <v>356</v>
      </c>
      <c r="C36" s="811"/>
      <c r="D36" s="811"/>
      <c r="E36" s="811"/>
      <c r="F36" s="811"/>
      <c r="G36" s="811"/>
      <c r="H36" s="811"/>
      <c r="I36" s="811"/>
      <c r="J36" s="811"/>
      <c r="K36" s="811"/>
      <c r="L36" s="811"/>
      <c r="M36" s="811"/>
      <c r="N36" s="811"/>
      <c r="O36" s="811"/>
      <c r="P36" s="811"/>
      <c r="Q36" s="811"/>
      <c r="R36" s="811"/>
      <c r="S36" s="806" t="s">
        <v>401</v>
      </c>
      <c r="T36" s="806"/>
      <c r="U36" s="806"/>
      <c r="V36" s="806"/>
      <c r="W36" s="806"/>
      <c r="X36" s="806"/>
      <c r="Y36" s="804" t="s">
        <v>392</v>
      </c>
      <c r="Z36" s="804"/>
      <c r="AA36" s="804"/>
      <c r="AB36" s="804"/>
      <c r="AC36" s="804"/>
      <c r="AD36" s="804"/>
      <c r="AE36" s="804"/>
      <c r="AF36" s="804"/>
      <c r="AG36" s="804"/>
      <c r="AH36" s="804"/>
      <c r="AI36" s="804"/>
      <c r="AJ36" s="804"/>
      <c r="AK36" s="804"/>
      <c r="AL36" s="804"/>
      <c r="AM36" s="804"/>
      <c r="AN36" s="625">
        <f>'Exhibit G'!J231</f>
        <v>0</v>
      </c>
      <c r="AO36" s="625"/>
      <c r="AP36" s="625"/>
      <c r="AQ36" s="625"/>
      <c r="AR36" s="625"/>
      <c r="AS36" s="625"/>
    </row>
    <row r="37" spans="2:91" ht="12" customHeight="1" thickTop="1" x14ac:dyDescent="0.2">
      <c r="B37" s="805" t="str">
        <f>"1. Cash Balance on Hand June 30, "&amp;Help!C17+1</f>
        <v>1. Cash Balance on Hand June 30, 2012</v>
      </c>
      <c r="C37" s="805"/>
      <c r="D37" s="805"/>
      <c r="E37" s="805"/>
      <c r="F37" s="805"/>
      <c r="G37" s="805"/>
      <c r="H37" s="805"/>
      <c r="I37" s="805"/>
      <c r="J37" s="805"/>
      <c r="K37" s="805"/>
      <c r="L37" s="805"/>
      <c r="M37" s="805"/>
      <c r="N37" s="805"/>
      <c r="O37" s="805"/>
      <c r="P37" s="805"/>
      <c r="Q37" s="805"/>
      <c r="R37" s="805"/>
      <c r="S37" s="622">
        <f>'Exhibit H'!L208</f>
        <v>0</v>
      </c>
      <c r="T37" s="622"/>
      <c r="U37" s="622"/>
      <c r="V37" s="622"/>
      <c r="W37" s="622"/>
      <c r="X37" s="622"/>
      <c r="Y37" s="799" t="s">
        <v>393</v>
      </c>
      <c r="Z37" s="825"/>
      <c r="AA37" s="825"/>
      <c r="AB37" s="825"/>
      <c r="AC37" s="825"/>
      <c r="AD37" s="825"/>
      <c r="AE37" s="825"/>
      <c r="AF37" s="825"/>
      <c r="AG37" s="825"/>
      <c r="AH37" s="825"/>
      <c r="AI37" s="825"/>
      <c r="AJ37" s="825"/>
      <c r="AK37" s="825"/>
      <c r="AL37" s="825"/>
      <c r="AM37" s="826"/>
      <c r="AN37" s="625">
        <f>SUM(AN34:AS36)</f>
        <v>0</v>
      </c>
      <c r="AO37" s="625"/>
      <c r="AP37" s="625"/>
      <c r="AQ37" s="625"/>
      <c r="AR37" s="625"/>
      <c r="AS37" s="625"/>
      <c r="AV37" s="116"/>
      <c r="AW37" s="116"/>
      <c r="AX37" s="116"/>
      <c r="AY37" s="116"/>
      <c r="AZ37" s="116"/>
      <c r="BA37" s="116"/>
      <c r="BB37" s="116"/>
      <c r="BC37" s="116"/>
      <c r="BD37" s="116"/>
      <c r="BE37" s="116"/>
      <c r="BF37" s="116"/>
      <c r="BG37" s="116"/>
      <c r="BH37" s="116"/>
      <c r="BI37" s="116"/>
      <c r="BL37" s="116"/>
      <c r="BM37" s="116"/>
      <c r="BN37" s="116"/>
      <c r="BO37" s="116"/>
      <c r="BP37" s="116"/>
      <c r="BQ37" s="116"/>
      <c r="BR37" s="116"/>
      <c r="BS37" s="116"/>
      <c r="BT37" s="116"/>
      <c r="BU37" s="116"/>
      <c r="BV37" s="116"/>
      <c r="BW37" s="116"/>
      <c r="BX37" s="116"/>
      <c r="BZ37" s="116"/>
      <c r="CA37" s="116"/>
      <c r="CB37" s="116"/>
      <c r="CC37" s="116"/>
      <c r="CD37" s="116"/>
      <c r="CE37" s="116"/>
      <c r="CF37" s="116"/>
      <c r="CG37" s="116"/>
      <c r="CH37" s="116"/>
      <c r="CI37" s="116"/>
      <c r="CJ37" s="116"/>
      <c r="CK37" s="116"/>
      <c r="CL37" s="116"/>
      <c r="CM37" s="116"/>
    </row>
    <row r="38" spans="2:91" ht="12" customHeight="1" thickBot="1" x14ac:dyDescent="0.25">
      <c r="B38" s="804" t="s">
        <v>357</v>
      </c>
      <c r="C38" s="804"/>
      <c r="D38" s="804"/>
      <c r="E38" s="804"/>
      <c r="F38" s="804"/>
      <c r="G38" s="804"/>
      <c r="H38" s="804"/>
      <c r="I38" s="804"/>
      <c r="J38" s="804"/>
      <c r="K38" s="804"/>
      <c r="L38" s="804"/>
      <c r="M38" s="804"/>
      <c r="N38" s="804"/>
      <c r="O38" s="804"/>
      <c r="P38" s="804"/>
      <c r="Q38" s="804"/>
      <c r="R38" s="804"/>
      <c r="S38" s="625">
        <f>'Exhibit H'!J188</f>
        <v>0</v>
      </c>
      <c r="T38" s="625"/>
      <c r="U38" s="625"/>
      <c r="V38" s="625"/>
      <c r="W38" s="625"/>
      <c r="X38" s="625"/>
      <c r="Y38" s="822" t="s">
        <v>394</v>
      </c>
      <c r="Z38" s="823"/>
      <c r="AA38" s="823"/>
      <c r="AB38" s="823"/>
      <c r="AC38" s="823"/>
      <c r="AD38" s="823"/>
      <c r="AE38" s="823"/>
      <c r="AF38" s="823"/>
      <c r="AG38" s="823"/>
      <c r="AH38" s="823"/>
      <c r="AI38" s="823"/>
      <c r="AJ38" s="823"/>
      <c r="AK38" s="823"/>
      <c r="AL38" s="823"/>
      <c r="AM38" s="824"/>
      <c r="AN38" s="602">
        <f>AN32-AN37</f>
        <v>0</v>
      </c>
      <c r="AO38" s="602"/>
      <c r="AP38" s="602"/>
      <c r="AQ38" s="602"/>
      <c r="AR38" s="602"/>
      <c r="AS38" s="602"/>
      <c r="AV38" s="81" t="s">
        <v>629</v>
      </c>
      <c r="BL38" s="81" t="s">
        <v>696</v>
      </c>
      <c r="BZ38" s="81" t="s">
        <v>696</v>
      </c>
    </row>
    <row r="39" spans="2:91" ht="12" customHeight="1" thickTop="1" thickBot="1" x14ac:dyDescent="0.25">
      <c r="B39" s="814" t="s">
        <v>358</v>
      </c>
      <c r="C39" s="814"/>
      <c r="D39" s="814"/>
      <c r="E39" s="814"/>
      <c r="F39" s="814"/>
      <c r="G39" s="814"/>
      <c r="H39" s="814"/>
      <c r="I39" s="814"/>
      <c r="J39" s="814"/>
      <c r="K39" s="814"/>
      <c r="L39" s="814"/>
      <c r="M39" s="814"/>
      <c r="N39" s="814"/>
      <c r="O39" s="814"/>
      <c r="P39" s="814"/>
      <c r="Q39" s="814"/>
      <c r="R39" s="814"/>
      <c r="S39" s="602">
        <f>SUM(S37:X38)</f>
        <v>0</v>
      </c>
      <c r="T39" s="602"/>
      <c r="U39" s="602"/>
      <c r="V39" s="602"/>
      <c r="W39" s="602"/>
      <c r="X39" s="602"/>
      <c r="Y39" s="821" t="str">
        <f>"SINKING FUND REQUIREMENTS FOR "&amp;Help!C17+1&amp;"-"&amp;Help!C17+2</f>
        <v>SINKING FUND REQUIREMENTS FOR 2012-2013</v>
      </c>
      <c r="Z39" s="821"/>
      <c r="AA39" s="821"/>
      <c r="AB39" s="821"/>
      <c r="AC39" s="821"/>
      <c r="AD39" s="821"/>
      <c r="AE39" s="821"/>
      <c r="AF39" s="821"/>
      <c r="AG39" s="821"/>
      <c r="AH39" s="821"/>
      <c r="AI39" s="821"/>
      <c r="AJ39" s="821"/>
      <c r="AK39" s="821"/>
      <c r="AL39" s="821"/>
      <c r="AM39" s="821"/>
      <c r="AN39" s="828"/>
      <c r="AO39" s="828"/>
      <c r="AP39" s="828"/>
      <c r="AQ39" s="828"/>
      <c r="AR39" s="828"/>
      <c r="AS39" s="828"/>
    </row>
    <row r="40" spans="2:91" ht="12" customHeight="1" thickTop="1" x14ac:dyDescent="0.2">
      <c r="B40" s="805" t="s">
        <v>359</v>
      </c>
      <c r="C40" s="805"/>
      <c r="D40" s="805"/>
      <c r="E40" s="805"/>
      <c r="F40" s="805"/>
      <c r="G40" s="805"/>
      <c r="H40" s="805"/>
      <c r="I40" s="805"/>
      <c r="J40" s="805"/>
      <c r="K40" s="805"/>
      <c r="L40" s="805"/>
      <c r="M40" s="805"/>
      <c r="N40" s="805"/>
      <c r="O40" s="805"/>
      <c r="P40" s="805"/>
      <c r="Q40" s="805"/>
      <c r="R40" s="805"/>
      <c r="S40" s="622"/>
      <c r="T40" s="622"/>
      <c r="U40" s="622"/>
      <c r="V40" s="622"/>
      <c r="W40" s="622"/>
      <c r="X40" s="622"/>
      <c r="Y40" s="827" t="s">
        <v>370</v>
      </c>
      <c r="Z40" s="827"/>
      <c r="AA40" s="827"/>
      <c r="AB40" s="827"/>
      <c r="AC40" s="827"/>
      <c r="AD40" s="827"/>
      <c r="AE40" s="827"/>
      <c r="AF40" s="827"/>
      <c r="AG40" s="827"/>
      <c r="AH40" s="827"/>
      <c r="AI40" s="827"/>
      <c r="AJ40" s="827"/>
      <c r="AK40" s="827"/>
      <c r="AL40" s="827"/>
      <c r="AM40" s="827"/>
      <c r="AN40" s="622">
        <f>'Exhibit G'!Y188</f>
        <v>0</v>
      </c>
      <c r="AO40" s="622"/>
      <c r="AP40" s="622"/>
      <c r="AQ40" s="622"/>
      <c r="AR40" s="622"/>
      <c r="AS40" s="622"/>
    </row>
    <row r="41" spans="2:91" ht="12" customHeight="1" x14ac:dyDescent="0.2">
      <c r="B41" s="804" t="s">
        <v>360</v>
      </c>
      <c r="C41" s="804"/>
      <c r="D41" s="804"/>
      <c r="E41" s="804"/>
      <c r="F41" s="804"/>
      <c r="G41" s="804"/>
      <c r="H41" s="804"/>
      <c r="I41" s="804"/>
      <c r="J41" s="804"/>
      <c r="K41" s="804"/>
      <c r="L41" s="804"/>
      <c r="M41" s="804"/>
      <c r="N41" s="804"/>
      <c r="O41" s="804"/>
      <c r="P41" s="804"/>
      <c r="Q41" s="804"/>
      <c r="R41" s="804"/>
      <c r="S41" s="625">
        <f>'Exhibit H'!J220</f>
        <v>0</v>
      </c>
      <c r="T41" s="625"/>
      <c r="U41" s="625"/>
      <c r="V41" s="625"/>
      <c r="W41" s="625"/>
      <c r="X41" s="625"/>
      <c r="Y41" s="798" t="s">
        <v>371</v>
      </c>
      <c r="Z41" s="798"/>
      <c r="AA41" s="798"/>
      <c r="AB41" s="798"/>
      <c r="AC41" s="798"/>
      <c r="AD41" s="798"/>
      <c r="AE41" s="798"/>
      <c r="AF41" s="798"/>
      <c r="AG41" s="798"/>
      <c r="AH41" s="798"/>
      <c r="AI41" s="798"/>
      <c r="AJ41" s="798"/>
      <c r="AK41" s="798"/>
      <c r="AL41" s="798"/>
      <c r="AM41" s="798"/>
      <c r="AN41" s="625">
        <f>'Exhibit G'!Y189</f>
        <v>0</v>
      </c>
      <c r="AO41" s="625"/>
      <c r="AP41" s="625"/>
      <c r="AQ41" s="625"/>
      <c r="AR41" s="625"/>
      <c r="AS41" s="625"/>
      <c r="AV41" s="116"/>
      <c r="AW41" s="116"/>
      <c r="AX41" s="116"/>
      <c r="AY41" s="116"/>
      <c r="AZ41" s="116"/>
      <c r="BA41" s="116"/>
      <c r="BB41" s="116"/>
      <c r="BC41" s="116"/>
      <c r="BD41" s="116"/>
      <c r="BE41" s="116"/>
      <c r="BF41" s="116"/>
      <c r="BG41" s="116"/>
      <c r="BH41" s="116"/>
      <c r="BI41" s="116"/>
      <c r="BL41" s="116"/>
      <c r="BM41" s="116"/>
      <c r="BN41" s="116"/>
      <c r="BO41" s="116"/>
      <c r="BP41" s="116"/>
      <c r="BQ41" s="116"/>
      <c r="BR41" s="116"/>
      <c r="BS41" s="116"/>
      <c r="BT41" s="116"/>
      <c r="BU41" s="116"/>
      <c r="BV41" s="116"/>
      <c r="BW41" s="116"/>
      <c r="BX41" s="116"/>
      <c r="BZ41" s="116"/>
      <c r="CA41" s="116"/>
      <c r="CB41" s="116"/>
      <c r="CC41" s="116"/>
      <c r="CD41" s="116"/>
      <c r="CE41" s="116"/>
      <c r="CF41" s="116"/>
      <c r="CG41" s="116"/>
      <c r="CH41" s="116"/>
      <c r="CI41" s="116"/>
      <c r="CJ41" s="116"/>
      <c r="CK41" s="116"/>
      <c r="CL41" s="116"/>
      <c r="CM41" s="116"/>
    </row>
    <row r="42" spans="2:91" ht="12" customHeight="1" x14ac:dyDescent="0.2">
      <c r="B42" s="804" t="s">
        <v>361</v>
      </c>
      <c r="C42" s="804"/>
      <c r="D42" s="804"/>
      <c r="E42" s="804"/>
      <c r="F42" s="804"/>
      <c r="G42" s="804"/>
      <c r="H42" s="804"/>
      <c r="I42" s="804"/>
      <c r="J42" s="804"/>
      <c r="K42" s="804"/>
      <c r="L42" s="804"/>
      <c r="M42" s="804"/>
      <c r="N42" s="804"/>
      <c r="O42" s="804"/>
      <c r="P42" s="804"/>
      <c r="Q42" s="804"/>
      <c r="R42" s="804"/>
      <c r="S42" s="625">
        <f>'Exhibit H'!J221</f>
        <v>0</v>
      </c>
      <c r="T42" s="625"/>
      <c r="U42" s="625"/>
      <c r="V42" s="625"/>
      <c r="W42" s="625"/>
      <c r="X42" s="625"/>
      <c r="Y42" s="798" t="s">
        <v>395</v>
      </c>
      <c r="Z42" s="798"/>
      <c r="AA42" s="798"/>
      <c r="AB42" s="798"/>
      <c r="AC42" s="798"/>
      <c r="AD42" s="798"/>
      <c r="AE42" s="798"/>
      <c r="AF42" s="798"/>
      <c r="AG42" s="798"/>
      <c r="AH42" s="798"/>
      <c r="AI42" s="798"/>
      <c r="AJ42" s="798"/>
      <c r="AK42" s="798"/>
      <c r="AL42" s="798"/>
      <c r="AM42" s="798"/>
      <c r="AN42" s="625">
        <f>'Exhibit G'!Y190</f>
        <v>0</v>
      </c>
      <c r="AO42" s="625"/>
      <c r="AP42" s="625"/>
      <c r="AQ42" s="625"/>
      <c r="AR42" s="625"/>
      <c r="AS42" s="625"/>
      <c r="AV42" s="81" t="s">
        <v>696</v>
      </c>
      <c r="BL42" s="81" t="s">
        <v>696</v>
      </c>
      <c r="BZ42" s="81" t="s">
        <v>696</v>
      </c>
    </row>
    <row r="43" spans="2:91" ht="12" customHeight="1" x14ac:dyDescent="0.2">
      <c r="B43" s="804" t="s">
        <v>362</v>
      </c>
      <c r="C43" s="804"/>
      <c r="D43" s="804"/>
      <c r="E43" s="804"/>
      <c r="F43" s="804"/>
      <c r="G43" s="804"/>
      <c r="H43" s="804"/>
      <c r="I43" s="804"/>
      <c r="J43" s="804"/>
      <c r="K43" s="804"/>
      <c r="L43" s="804"/>
      <c r="M43" s="804"/>
      <c r="N43" s="804"/>
      <c r="O43" s="804"/>
      <c r="P43" s="804"/>
      <c r="Q43" s="804"/>
      <c r="R43" s="804"/>
      <c r="S43" s="625">
        <f>'Exhibit H'!J222</f>
        <v>0</v>
      </c>
      <c r="T43" s="625"/>
      <c r="U43" s="625"/>
      <c r="V43" s="625"/>
      <c r="W43" s="625"/>
      <c r="X43" s="625"/>
      <c r="Y43" s="798" t="s">
        <v>396</v>
      </c>
      <c r="Z43" s="798"/>
      <c r="AA43" s="798"/>
      <c r="AB43" s="798"/>
      <c r="AC43" s="798"/>
      <c r="AD43" s="798"/>
      <c r="AE43" s="798"/>
      <c r="AF43" s="798"/>
      <c r="AG43" s="798"/>
      <c r="AH43" s="798"/>
      <c r="AI43" s="798"/>
      <c r="AJ43" s="798"/>
      <c r="AK43" s="798"/>
      <c r="AL43" s="798"/>
      <c r="AM43" s="798"/>
      <c r="AN43" s="625">
        <f>'Exhibit G'!Y191</f>
        <v>0</v>
      </c>
      <c r="AO43" s="625"/>
      <c r="AP43" s="625"/>
      <c r="AQ43" s="625"/>
      <c r="AR43" s="625"/>
      <c r="AS43" s="625"/>
    </row>
    <row r="44" spans="2:91" ht="12" customHeight="1" x14ac:dyDescent="0.2">
      <c r="B44" s="804" t="s">
        <v>363</v>
      </c>
      <c r="C44" s="804"/>
      <c r="D44" s="804"/>
      <c r="E44" s="804"/>
      <c r="F44" s="804"/>
      <c r="G44" s="804"/>
      <c r="H44" s="804"/>
      <c r="I44" s="804"/>
      <c r="J44" s="804"/>
      <c r="K44" s="804"/>
      <c r="L44" s="804"/>
      <c r="M44" s="804"/>
      <c r="N44" s="804"/>
      <c r="O44" s="804"/>
      <c r="P44" s="804"/>
      <c r="Q44" s="804"/>
      <c r="R44" s="804"/>
      <c r="S44" s="625">
        <f>'Exhibit H'!J223</f>
        <v>0</v>
      </c>
      <c r="T44" s="625"/>
      <c r="U44" s="625"/>
      <c r="V44" s="625"/>
      <c r="W44" s="625"/>
      <c r="X44" s="625"/>
      <c r="Y44" s="798" t="s">
        <v>397</v>
      </c>
      <c r="Z44" s="798"/>
      <c r="AA44" s="798"/>
      <c r="AB44" s="798"/>
      <c r="AC44" s="798"/>
      <c r="AD44" s="798"/>
      <c r="AE44" s="798"/>
      <c r="AF44" s="798"/>
      <c r="AG44" s="798"/>
      <c r="AH44" s="798"/>
      <c r="AI44" s="798"/>
      <c r="AJ44" s="798"/>
      <c r="AK44" s="798"/>
      <c r="AL44" s="798"/>
      <c r="AM44" s="798"/>
      <c r="AN44" s="625">
        <f>'Exhibit G'!Y192</f>
        <v>0</v>
      </c>
      <c r="AO44" s="625"/>
      <c r="AP44" s="625"/>
      <c r="AQ44" s="625"/>
      <c r="AR44" s="625"/>
      <c r="AS44" s="625"/>
    </row>
    <row r="45" spans="2:91" ht="12" customHeight="1" x14ac:dyDescent="0.2">
      <c r="B45" s="804" t="s">
        <v>364</v>
      </c>
      <c r="C45" s="804"/>
      <c r="D45" s="804"/>
      <c r="E45" s="804"/>
      <c r="F45" s="804"/>
      <c r="G45" s="804"/>
      <c r="H45" s="804"/>
      <c r="I45" s="804"/>
      <c r="J45" s="804"/>
      <c r="K45" s="804"/>
      <c r="L45" s="804"/>
      <c r="M45" s="804"/>
      <c r="N45" s="804"/>
      <c r="O45" s="804"/>
      <c r="P45" s="804"/>
      <c r="Q45" s="804"/>
      <c r="R45" s="804"/>
      <c r="S45" s="625">
        <f>'Exhibit H'!J224</f>
        <v>0</v>
      </c>
      <c r="T45" s="625"/>
      <c r="U45" s="625"/>
      <c r="V45" s="625"/>
      <c r="W45" s="625"/>
      <c r="X45" s="625"/>
      <c r="Y45" s="798" t="s">
        <v>398</v>
      </c>
      <c r="Z45" s="798"/>
      <c r="AA45" s="798"/>
      <c r="AB45" s="798"/>
      <c r="AC45" s="798"/>
      <c r="AD45" s="798"/>
      <c r="AE45" s="798"/>
      <c r="AF45" s="798"/>
      <c r="AG45" s="798"/>
      <c r="AH45" s="798"/>
      <c r="AI45" s="798"/>
      <c r="AJ45" s="798"/>
      <c r="AK45" s="798"/>
      <c r="AL45" s="798"/>
      <c r="AM45" s="798"/>
      <c r="AN45" s="625">
        <f>'Exhibit G'!Y193</f>
        <v>0</v>
      </c>
      <c r="AO45" s="625"/>
      <c r="AP45" s="625"/>
      <c r="AQ45" s="625"/>
      <c r="AR45" s="625"/>
      <c r="AS45" s="625"/>
    </row>
    <row r="46" spans="2:91" ht="12" customHeight="1" thickBot="1" x14ac:dyDescent="0.25">
      <c r="B46" s="802" t="s">
        <v>365</v>
      </c>
      <c r="C46" s="802"/>
      <c r="D46" s="802"/>
      <c r="E46" s="802"/>
      <c r="F46" s="802"/>
      <c r="G46" s="802"/>
      <c r="H46" s="802"/>
      <c r="I46" s="802"/>
      <c r="J46" s="802"/>
      <c r="K46" s="802"/>
      <c r="L46" s="802"/>
      <c r="M46" s="802"/>
      <c r="N46" s="802"/>
      <c r="O46" s="802"/>
      <c r="P46" s="802"/>
      <c r="Q46" s="802"/>
      <c r="R46" s="802"/>
      <c r="S46" s="629">
        <f>S39-SUM(S41:X45)</f>
        <v>0</v>
      </c>
      <c r="T46" s="629"/>
      <c r="U46" s="629"/>
      <c r="V46" s="629"/>
      <c r="W46" s="629"/>
      <c r="X46" s="629"/>
      <c r="Y46" s="594"/>
      <c r="Z46" s="594"/>
      <c r="AA46" s="594"/>
      <c r="AB46" s="594"/>
      <c r="AC46" s="594"/>
      <c r="AD46" s="594"/>
      <c r="AE46" s="594"/>
      <c r="AF46" s="594"/>
      <c r="AG46" s="594"/>
      <c r="AH46" s="594"/>
      <c r="AI46" s="594"/>
      <c r="AJ46" s="594"/>
      <c r="AK46" s="594"/>
      <c r="AL46" s="594"/>
      <c r="AM46" s="594"/>
      <c r="AN46" s="817"/>
      <c r="AO46" s="817"/>
      <c r="AP46" s="817"/>
      <c r="AQ46" s="817"/>
      <c r="AR46" s="817"/>
      <c r="AS46" s="817"/>
    </row>
    <row r="47" spans="2:91" ht="12" customHeight="1" thickTop="1" thickBot="1" x14ac:dyDescent="0.25">
      <c r="B47" s="805" t="s">
        <v>366</v>
      </c>
      <c r="C47" s="805"/>
      <c r="D47" s="805"/>
      <c r="E47" s="805"/>
      <c r="F47" s="805"/>
      <c r="G47" s="805"/>
      <c r="H47" s="805"/>
      <c r="I47" s="805"/>
      <c r="J47" s="805"/>
      <c r="K47" s="805"/>
      <c r="L47" s="805"/>
      <c r="M47" s="805"/>
      <c r="N47" s="805"/>
      <c r="O47" s="805"/>
      <c r="P47" s="805"/>
      <c r="Q47" s="805"/>
      <c r="R47" s="805"/>
      <c r="S47" s="622">
        <f>'Exhibit H'!J229</f>
        <v>0</v>
      </c>
      <c r="T47" s="622"/>
      <c r="U47" s="622"/>
      <c r="V47" s="622"/>
      <c r="W47" s="622"/>
      <c r="X47" s="622"/>
      <c r="Y47" s="594"/>
      <c r="Z47" s="594"/>
      <c r="AA47" s="594"/>
      <c r="AB47" s="594"/>
      <c r="AC47" s="594"/>
      <c r="AD47" s="594"/>
      <c r="AE47" s="594"/>
      <c r="AF47" s="594"/>
      <c r="AG47" s="594"/>
      <c r="AH47" s="594"/>
      <c r="AI47" s="594"/>
      <c r="AJ47" s="594"/>
      <c r="AK47" s="594"/>
      <c r="AL47" s="594"/>
      <c r="AM47" s="594"/>
      <c r="AN47" s="817"/>
      <c r="AO47" s="817"/>
      <c r="AP47" s="817"/>
      <c r="AQ47" s="817"/>
      <c r="AR47" s="817"/>
      <c r="AS47" s="817"/>
    </row>
    <row r="48" spans="2:91" ht="12" customHeight="1" thickTop="1" thickBot="1" x14ac:dyDescent="0.25">
      <c r="B48" s="804" t="s">
        <v>367</v>
      </c>
      <c r="C48" s="804"/>
      <c r="D48" s="804"/>
      <c r="E48" s="804"/>
      <c r="F48" s="804"/>
      <c r="G48" s="804"/>
      <c r="H48" s="804"/>
      <c r="I48" s="804"/>
      <c r="J48" s="804"/>
      <c r="K48" s="804"/>
      <c r="L48" s="804"/>
      <c r="M48" s="804"/>
      <c r="N48" s="804"/>
      <c r="O48" s="804"/>
      <c r="P48" s="804"/>
      <c r="Q48" s="804"/>
      <c r="R48" s="804"/>
      <c r="S48" s="622">
        <f>'Exhibit H'!J230</f>
        <v>0</v>
      </c>
      <c r="T48" s="622"/>
      <c r="U48" s="622"/>
      <c r="V48" s="622"/>
      <c r="W48" s="622"/>
      <c r="X48" s="622"/>
      <c r="Y48" s="594"/>
      <c r="Z48" s="594"/>
      <c r="AA48" s="594"/>
      <c r="AB48" s="594"/>
      <c r="AC48" s="594"/>
      <c r="AD48" s="594"/>
      <c r="AE48" s="594"/>
      <c r="AF48" s="594"/>
      <c r="AG48" s="594"/>
      <c r="AH48" s="594"/>
      <c r="AI48" s="594"/>
      <c r="AJ48" s="594"/>
      <c r="AK48" s="594"/>
      <c r="AL48" s="594"/>
      <c r="AM48" s="594"/>
      <c r="AN48" s="817"/>
      <c r="AO48" s="817"/>
      <c r="AP48" s="817"/>
      <c r="AQ48" s="817"/>
      <c r="AR48" s="817"/>
      <c r="AS48" s="817"/>
    </row>
    <row r="49" spans="2:91" ht="12" customHeight="1" thickTop="1" x14ac:dyDescent="0.2">
      <c r="B49" s="804" t="s">
        <v>368</v>
      </c>
      <c r="C49" s="804"/>
      <c r="D49" s="804"/>
      <c r="E49" s="804"/>
      <c r="F49" s="804"/>
      <c r="G49" s="804"/>
      <c r="H49" s="804"/>
      <c r="I49" s="804"/>
      <c r="J49" s="804"/>
      <c r="K49" s="804"/>
      <c r="L49" s="804"/>
      <c r="M49" s="804"/>
      <c r="N49" s="804"/>
      <c r="O49" s="804"/>
      <c r="P49" s="804"/>
      <c r="Q49" s="804"/>
      <c r="R49" s="804"/>
      <c r="S49" s="622">
        <f>'Exhibit H'!J231</f>
        <v>0</v>
      </c>
      <c r="T49" s="622"/>
      <c r="U49" s="622"/>
      <c r="V49" s="622"/>
      <c r="W49" s="622"/>
      <c r="X49" s="622"/>
      <c r="Y49" s="594"/>
      <c r="Z49" s="594"/>
      <c r="AA49" s="594"/>
      <c r="AB49" s="594"/>
      <c r="AC49" s="594"/>
      <c r="AD49" s="594"/>
      <c r="AE49" s="594"/>
      <c r="AF49" s="594"/>
      <c r="AG49" s="594"/>
      <c r="AH49" s="594"/>
      <c r="AI49" s="594"/>
      <c r="AJ49" s="594"/>
      <c r="AK49" s="594"/>
      <c r="AL49" s="594"/>
      <c r="AM49" s="594"/>
      <c r="AN49" s="817"/>
      <c r="AO49" s="817"/>
      <c r="AP49" s="817"/>
      <c r="AQ49" s="817"/>
      <c r="AR49" s="817"/>
      <c r="AS49" s="817"/>
      <c r="BU49" s="81" t="s">
        <v>630</v>
      </c>
      <c r="BW49" s="116"/>
      <c r="BX49" s="116"/>
      <c r="BY49" s="116"/>
      <c r="BZ49" s="116"/>
      <c r="CA49" s="116"/>
      <c r="CB49" s="116"/>
      <c r="CC49" s="116"/>
      <c r="CD49" s="116"/>
      <c r="CE49" s="116"/>
      <c r="CF49" s="116"/>
      <c r="CG49" s="116"/>
      <c r="CH49" s="116"/>
      <c r="CI49" s="116"/>
      <c r="CJ49" s="116"/>
      <c r="CK49" s="116"/>
      <c r="CL49" s="116"/>
      <c r="CM49" s="116"/>
    </row>
    <row r="50" spans="2:91" ht="12" customHeight="1" thickBot="1" x14ac:dyDescent="0.25">
      <c r="B50" s="814" t="s">
        <v>369</v>
      </c>
      <c r="C50" s="814"/>
      <c r="D50" s="814"/>
      <c r="E50" s="814"/>
      <c r="F50" s="814"/>
      <c r="G50" s="814"/>
      <c r="H50" s="814"/>
      <c r="I50" s="814"/>
      <c r="J50" s="814"/>
      <c r="K50" s="814"/>
      <c r="L50" s="814"/>
      <c r="M50" s="814"/>
      <c r="N50" s="814"/>
      <c r="O50" s="814"/>
      <c r="P50" s="814"/>
      <c r="Q50" s="814"/>
      <c r="R50" s="814"/>
      <c r="S50" s="602">
        <f>S46-SUM(S47:X49)</f>
        <v>0</v>
      </c>
      <c r="T50" s="602"/>
      <c r="U50" s="602"/>
      <c r="V50" s="602"/>
      <c r="W50" s="602"/>
      <c r="X50" s="602"/>
      <c r="Y50" s="594"/>
      <c r="Z50" s="594"/>
      <c r="AA50" s="594"/>
      <c r="AB50" s="594"/>
      <c r="AC50" s="594"/>
      <c r="AD50" s="594"/>
      <c r="AE50" s="594"/>
      <c r="AF50" s="594"/>
      <c r="AG50" s="594"/>
      <c r="AH50" s="594"/>
      <c r="AI50" s="594"/>
      <c r="AJ50" s="594"/>
      <c r="AK50" s="594"/>
      <c r="AL50" s="594"/>
      <c r="AM50" s="594"/>
      <c r="AN50" s="817"/>
      <c r="AO50" s="817"/>
      <c r="AP50" s="817"/>
      <c r="AQ50" s="817"/>
      <c r="AR50" s="817"/>
      <c r="AS50" s="817"/>
      <c r="BW50" s="81" t="s">
        <v>3</v>
      </c>
      <c r="CM50" s="121" t="s">
        <v>631</v>
      </c>
    </row>
    <row r="51" spans="2:91" ht="12" customHeight="1" thickTop="1" thickBot="1" x14ac:dyDescent="0.25">
      <c r="B51" s="815" t="str">
        <f>"INDUSTRIAL BOND REQUIREMENTS FOR "&amp;Help!C17+1&amp;"-"&amp;Help!C17+2</f>
        <v>INDUSTRIAL BOND REQUIREMENTS FOR 2012-2013</v>
      </c>
      <c r="C51" s="815"/>
      <c r="D51" s="815"/>
      <c r="E51" s="815"/>
      <c r="F51" s="815"/>
      <c r="G51" s="815"/>
      <c r="H51" s="815"/>
      <c r="I51" s="815"/>
      <c r="J51" s="815"/>
      <c r="K51" s="815"/>
      <c r="L51" s="815"/>
      <c r="M51" s="815"/>
      <c r="N51" s="815"/>
      <c r="O51" s="815"/>
      <c r="P51" s="815"/>
      <c r="Q51" s="815"/>
      <c r="R51" s="815"/>
      <c r="S51" s="828"/>
      <c r="T51" s="828"/>
      <c r="U51" s="828"/>
      <c r="V51" s="828"/>
      <c r="W51" s="828"/>
      <c r="X51" s="828"/>
      <c r="Y51" s="594"/>
      <c r="Z51" s="594"/>
      <c r="AA51" s="594"/>
      <c r="AB51" s="594"/>
      <c r="AC51" s="594"/>
      <c r="AD51" s="594"/>
      <c r="AE51" s="594"/>
      <c r="AF51" s="594"/>
      <c r="AG51" s="594"/>
      <c r="AH51" s="594"/>
      <c r="AI51" s="594"/>
      <c r="AJ51" s="594"/>
      <c r="AK51" s="594"/>
      <c r="AL51" s="594"/>
      <c r="AM51" s="594"/>
      <c r="AN51" s="817"/>
      <c r="AO51" s="817"/>
      <c r="AP51" s="817"/>
      <c r="AQ51" s="817"/>
      <c r="AR51" s="817"/>
      <c r="AS51" s="817"/>
      <c r="AV51" s="81" t="str">
        <f>"Subscribed and sworn to before me this 20 day of June, "&amp;Help!C17+1&amp;"."</f>
        <v>Subscribed and sworn to before me this 20 day of June, 2012.</v>
      </c>
    </row>
    <row r="52" spans="2:91" ht="12" customHeight="1" thickTop="1" x14ac:dyDescent="0.2">
      <c r="B52" s="805" t="s">
        <v>370</v>
      </c>
      <c r="C52" s="805"/>
      <c r="D52" s="805"/>
      <c r="E52" s="805"/>
      <c r="F52" s="805"/>
      <c r="G52" s="805"/>
      <c r="H52" s="805"/>
      <c r="I52" s="805"/>
      <c r="J52" s="805"/>
      <c r="K52" s="805"/>
      <c r="L52" s="805"/>
      <c r="M52" s="805"/>
      <c r="N52" s="805"/>
      <c r="O52" s="805"/>
      <c r="P52" s="805"/>
      <c r="Q52" s="805"/>
      <c r="R52" s="805"/>
      <c r="S52" s="622">
        <f>'Exhibit H'!W188</f>
        <v>0</v>
      </c>
      <c r="T52" s="622"/>
      <c r="U52" s="622"/>
      <c r="V52" s="622"/>
      <c r="W52" s="622"/>
      <c r="X52" s="622"/>
      <c r="Y52" s="594"/>
      <c r="Z52" s="594"/>
      <c r="AA52" s="594"/>
      <c r="AB52" s="594"/>
      <c r="AC52" s="594"/>
      <c r="AD52" s="594"/>
      <c r="AE52" s="594"/>
      <c r="AF52" s="594"/>
      <c r="AG52" s="594"/>
      <c r="AH52" s="594"/>
      <c r="AI52" s="594"/>
      <c r="AJ52" s="594"/>
      <c r="AK52" s="594"/>
      <c r="AL52" s="594"/>
      <c r="AM52" s="594"/>
      <c r="AN52" s="817"/>
      <c r="AO52" s="817"/>
      <c r="AP52" s="817"/>
      <c r="AQ52" s="817"/>
      <c r="AR52" s="817"/>
      <c r="AS52" s="817"/>
    </row>
    <row r="53" spans="2:91" ht="12" customHeight="1" x14ac:dyDescent="0.2">
      <c r="B53" s="804" t="s">
        <v>371</v>
      </c>
      <c r="C53" s="804"/>
      <c r="D53" s="804"/>
      <c r="E53" s="804"/>
      <c r="F53" s="804"/>
      <c r="G53" s="804"/>
      <c r="H53" s="804"/>
      <c r="I53" s="804"/>
      <c r="J53" s="804"/>
      <c r="K53" s="804"/>
      <c r="L53" s="804"/>
      <c r="M53" s="804"/>
      <c r="N53" s="804"/>
      <c r="O53" s="804"/>
      <c r="P53" s="804"/>
      <c r="Q53" s="804"/>
      <c r="R53" s="804"/>
      <c r="S53" s="625">
        <f>'Exhibit H'!W189</f>
        <v>0</v>
      </c>
      <c r="T53" s="625"/>
      <c r="U53" s="625"/>
      <c r="V53" s="625"/>
      <c r="W53" s="625"/>
      <c r="X53" s="625"/>
      <c r="Y53" s="594"/>
      <c r="Z53" s="594"/>
      <c r="AA53" s="594"/>
      <c r="AB53" s="594"/>
      <c r="AC53" s="594"/>
      <c r="AD53" s="594"/>
      <c r="AE53" s="594"/>
      <c r="AF53" s="594"/>
      <c r="AG53" s="594"/>
      <c r="AH53" s="594"/>
      <c r="AI53" s="594"/>
      <c r="AJ53" s="594"/>
      <c r="AK53" s="594"/>
      <c r="AL53" s="594"/>
      <c r="AM53" s="594"/>
      <c r="AN53" s="817"/>
      <c r="AO53" s="817"/>
      <c r="AP53" s="817"/>
      <c r="AQ53" s="817"/>
      <c r="AR53" s="817"/>
      <c r="AS53" s="817"/>
      <c r="AV53" s="116"/>
      <c r="AW53" s="116"/>
      <c r="AX53" s="116"/>
      <c r="AY53" s="116"/>
      <c r="AZ53" s="116"/>
      <c r="BA53" s="116"/>
      <c r="BB53" s="116"/>
      <c r="BC53" s="116"/>
      <c r="BD53" s="116"/>
      <c r="BE53" s="116"/>
      <c r="BF53" s="116"/>
      <c r="BG53" s="116"/>
      <c r="BH53" s="116"/>
      <c r="BI53" s="116"/>
      <c r="BJ53" s="116"/>
      <c r="BK53" s="116"/>
      <c r="BL53" s="116"/>
      <c r="BM53" s="116"/>
      <c r="BN53" s="116"/>
      <c r="BP53" s="81" t="s">
        <v>35</v>
      </c>
    </row>
    <row r="54" spans="2:91" ht="12" customHeight="1" thickBot="1" x14ac:dyDescent="0.25">
      <c r="B54" s="814" t="s">
        <v>372</v>
      </c>
      <c r="C54" s="814"/>
      <c r="D54" s="814"/>
      <c r="E54" s="814"/>
      <c r="F54" s="814"/>
      <c r="G54" s="814"/>
      <c r="H54" s="814"/>
      <c r="I54" s="814"/>
      <c r="J54" s="814"/>
      <c r="K54" s="814"/>
      <c r="L54" s="814"/>
      <c r="M54" s="814"/>
      <c r="N54" s="814"/>
      <c r="O54" s="814"/>
      <c r="P54" s="814"/>
      <c r="Q54" s="814"/>
      <c r="R54" s="814"/>
      <c r="S54" s="602">
        <f>SUM(S52:X53)</f>
        <v>0</v>
      </c>
      <c r="T54" s="602"/>
      <c r="U54" s="602"/>
      <c r="V54" s="602"/>
      <c r="W54" s="602"/>
      <c r="X54" s="602"/>
      <c r="Y54" s="819" t="s">
        <v>372</v>
      </c>
      <c r="Z54" s="585"/>
      <c r="AA54" s="585"/>
      <c r="AB54" s="585"/>
      <c r="AC54" s="585"/>
      <c r="AD54" s="585"/>
      <c r="AE54" s="585"/>
      <c r="AF54" s="585"/>
      <c r="AG54" s="585"/>
      <c r="AH54" s="585"/>
      <c r="AI54" s="585"/>
      <c r="AJ54" s="585"/>
      <c r="AK54" s="585"/>
      <c r="AL54" s="585"/>
      <c r="AM54" s="586"/>
      <c r="AN54" s="602">
        <f>SUM(AN40:AS53)</f>
        <v>0</v>
      </c>
      <c r="AO54" s="602"/>
      <c r="AP54" s="602"/>
      <c r="AQ54" s="602"/>
      <c r="AR54" s="602"/>
      <c r="AS54" s="602"/>
    </row>
    <row r="55" spans="2:91" ht="12" customHeight="1" thickTop="1" x14ac:dyDescent="0.2">
      <c r="B55" s="820" t="s">
        <v>373</v>
      </c>
      <c r="C55" s="820"/>
      <c r="D55" s="820"/>
      <c r="E55" s="820"/>
      <c r="F55" s="820"/>
      <c r="G55" s="820"/>
      <c r="H55" s="820"/>
      <c r="I55" s="820"/>
      <c r="J55" s="820"/>
      <c r="K55" s="820"/>
      <c r="L55" s="820"/>
      <c r="M55" s="820"/>
      <c r="N55" s="820"/>
      <c r="O55" s="820"/>
      <c r="P55" s="820"/>
      <c r="Q55" s="820"/>
      <c r="R55" s="820"/>
      <c r="S55" s="659"/>
      <c r="T55" s="659"/>
      <c r="U55" s="659"/>
      <c r="V55" s="659"/>
      <c r="W55" s="659"/>
      <c r="X55" s="659"/>
      <c r="Y55" s="820" t="s">
        <v>373</v>
      </c>
      <c r="Z55" s="820"/>
      <c r="AA55" s="820"/>
      <c r="AB55" s="820"/>
      <c r="AC55" s="820"/>
      <c r="AD55" s="820"/>
      <c r="AE55" s="820"/>
      <c r="AF55" s="820"/>
      <c r="AG55" s="820"/>
      <c r="AH55" s="820"/>
      <c r="AI55" s="820"/>
      <c r="AJ55" s="820"/>
      <c r="AK55" s="820"/>
      <c r="AL55" s="820"/>
      <c r="AM55" s="820"/>
      <c r="AN55" s="659"/>
      <c r="AO55" s="659"/>
      <c r="AP55" s="659"/>
      <c r="AQ55" s="659"/>
      <c r="AR55" s="659"/>
      <c r="AS55" s="659"/>
      <c r="AV55" s="786" t="s">
        <v>632</v>
      </c>
      <c r="AW55" s="786"/>
      <c r="AX55" s="786"/>
      <c r="AY55" s="786"/>
      <c r="AZ55" s="786"/>
      <c r="BA55" s="786"/>
      <c r="BB55" s="786"/>
      <c r="BC55" s="786"/>
      <c r="BD55" s="786"/>
      <c r="BE55" s="786"/>
      <c r="BF55" s="786"/>
      <c r="BG55" s="786"/>
      <c r="BH55" s="786"/>
      <c r="BI55" s="786"/>
      <c r="BJ55" s="786"/>
      <c r="BK55" s="786"/>
      <c r="BL55" s="786"/>
      <c r="BM55" s="786"/>
      <c r="BN55" s="786"/>
      <c r="BO55" s="786"/>
      <c r="BP55" s="786"/>
      <c r="BQ55" s="786"/>
      <c r="BR55" s="786"/>
      <c r="BS55" s="786"/>
      <c r="BT55" s="786"/>
      <c r="BU55" s="786"/>
      <c r="BV55" s="786"/>
      <c r="BW55" s="786"/>
      <c r="BX55" s="786"/>
      <c r="BY55" s="786"/>
      <c r="BZ55" s="786"/>
      <c r="CA55" s="786"/>
      <c r="CB55" s="786"/>
      <c r="CC55" s="786"/>
      <c r="CD55" s="786"/>
      <c r="CE55" s="786"/>
      <c r="CF55" s="786"/>
      <c r="CG55" s="786"/>
      <c r="CH55" s="786"/>
      <c r="CI55" s="786"/>
      <c r="CJ55" s="786"/>
      <c r="CK55" s="786"/>
      <c r="CL55" s="786"/>
      <c r="CM55" s="786"/>
    </row>
    <row r="56" spans="2:91" ht="12" customHeight="1" x14ac:dyDescent="0.2">
      <c r="B56" s="804" t="s">
        <v>374</v>
      </c>
      <c r="C56" s="804"/>
      <c r="D56" s="804"/>
      <c r="E56" s="804"/>
      <c r="F56" s="804"/>
      <c r="G56" s="804"/>
      <c r="H56" s="804"/>
      <c r="I56" s="804"/>
      <c r="J56" s="804"/>
      <c r="K56" s="804"/>
      <c r="L56" s="804"/>
      <c r="M56" s="804"/>
      <c r="N56" s="804"/>
      <c r="O56" s="804"/>
      <c r="P56" s="804"/>
      <c r="Q56" s="804"/>
      <c r="R56" s="804"/>
      <c r="S56" s="817">
        <v>0</v>
      </c>
      <c r="T56" s="817"/>
      <c r="U56" s="817"/>
      <c r="V56" s="817"/>
      <c r="W56" s="817"/>
      <c r="X56" s="817"/>
      <c r="Y56" s="804" t="s">
        <v>400</v>
      </c>
      <c r="Z56" s="804"/>
      <c r="AA56" s="804"/>
      <c r="AB56" s="804"/>
      <c r="AC56" s="804"/>
      <c r="AD56" s="804"/>
      <c r="AE56" s="804"/>
      <c r="AF56" s="804"/>
      <c r="AG56" s="804"/>
      <c r="AH56" s="804"/>
      <c r="AI56" s="804"/>
      <c r="AJ56" s="804"/>
      <c r="AK56" s="804"/>
      <c r="AL56" s="804"/>
      <c r="AM56" s="804"/>
      <c r="AN56" s="817">
        <v>0</v>
      </c>
      <c r="AO56" s="817"/>
      <c r="AP56" s="817"/>
      <c r="AQ56" s="817"/>
      <c r="AR56" s="817"/>
      <c r="AS56" s="817"/>
      <c r="AV56" s="786"/>
      <c r="AW56" s="786"/>
      <c r="AX56" s="786"/>
      <c r="AY56" s="786"/>
      <c r="AZ56" s="786"/>
      <c r="BA56" s="786"/>
      <c r="BB56" s="786"/>
      <c r="BC56" s="786"/>
      <c r="BD56" s="786"/>
      <c r="BE56" s="786"/>
      <c r="BF56" s="786"/>
      <c r="BG56" s="786"/>
      <c r="BH56" s="786"/>
      <c r="BI56" s="786"/>
      <c r="BJ56" s="786"/>
      <c r="BK56" s="786"/>
      <c r="BL56" s="786"/>
      <c r="BM56" s="786"/>
      <c r="BN56" s="786"/>
      <c r="BO56" s="786"/>
      <c r="BP56" s="786"/>
      <c r="BQ56" s="786"/>
      <c r="BR56" s="786"/>
      <c r="BS56" s="786"/>
      <c r="BT56" s="786"/>
      <c r="BU56" s="786"/>
      <c r="BV56" s="786"/>
      <c r="BW56" s="786"/>
      <c r="BX56" s="786"/>
      <c r="BY56" s="786"/>
      <c r="BZ56" s="786"/>
      <c r="CA56" s="786"/>
      <c r="CB56" s="786"/>
      <c r="CC56" s="786"/>
      <c r="CD56" s="786"/>
      <c r="CE56" s="786"/>
      <c r="CF56" s="786"/>
      <c r="CG56" s="786"/>
      <c r="CH56" s="786"/>
      <c r="CI56" s="786"/>
      <c r="CJ56" s="786"/>
      <c r="CK56" s="786"/>
      <c r="CL56" s="786"/>
      <c r="CM56" s="786"/>
    </row>
    <row r="57" spans="2:91" ht="12" customHeight="1" x14ac:dyDescent="0.2">
      <c r="B57" s="804" t="s">
        <v>375</v>
      </c>
      <c r="C57" s="804"/>
      <c r="D57" s="804"/>
      <c r="E57" s="804"/>
      <c r="F57" s="804"/>
      <c r="G57" s="804"/>
      <c r="H57" s="804"/>
      <c r="I57" s="804"/>
      <c r="J57" s="804"/>
      <c r="K57" s="804"/>
      <c r="L57" s="804"/>
      <c r="M57" s="804"/>
      <c r="N57" s="804"/>
      <c r="O57" s="804"/>
      <c r="P57" s="804"/>
      <c r="Q57" s="804"/>
      <c r="R57" s="804"/>
      <c r="S57" s="817"/>
      <c r="T57" s="817"/>
      <c r="U57" s="817"/>
      <c r="V57" s="817"/>
      <c r="W57" s="817"/>
      <c r="X57" s="817"/>
      <c r="Y57" s="804" t="s">
        <v>375</v>
      </c>
      <c r="Z57" s="804"/>
      <c r="AA57" s="804"/>
      <c r="AB57" s="804"/>
      <c r="AC57" s="804"/>
      <c r="AD57" s="804"/>
      <c r="AE57" s="804"/>
      <c r="AF57" s="804"/>
      <c r="AG57" s="804"/>
      <c r="AH57" s="804"/>
      <c r="AI57" s="804"/>
      <c r="AJ57" s="804"/>
      <c r="AK57" s="804"/>
      <c r="AL57" s="804"/>
      <c r="AM57" s="804"/>
      <c r="AN57" s="817"/>
      <c r="AO57" s="817"/>
      <c r="AP57" s="817"/>
      <c r="AQ57" s="817"/>
      <c r="AR57" s="817"/>
      <c r="AS57" s="817"/>
    </row>
    <row r="58" spans="2:91" ht="12" customHeight="1" thickBot="1" x14ac:dyDescent="0.25">
      <c r="B58" s="816" t="s">
        <v>376</v>
      </c>
      <c r="C58" s="816"/>
      <c r="D58" s="816"/>
      <c r="E58" s="816"/>
      <c r="F58" s="816"/>
      <c r="G58" s="816"/>
      <c r="H58" s="816"/>
      <c r="I58" s="816"/>
      <c r="J58" s="816"/>
      <c r="K58" s="816"/>
      <c r="L58" s="816"/>
      <c r="M58" s="816"/>
      <c r="N58" s="816"/>
      <c r="O58" s="816"/>
      <c r="P58" s="816"/>
      <c r="Q58" s="816"/>
      <c r="R58" s="816"/>
      <c r="S58" s="818">
        <v>0</v>
      </c>
      <c r="T58" s="818"/>
      <c r="U58" s="818"/>
      <c r="V58" s="818"/>
      <c r="W58" s="818"/>
      <c r="X58" s="818"/>
      <c r="Y58" s="816" t="s">
        <v>399</v>
      </c>
      <c r="Z58" s="816"/>
      <c r="AA58" s="816"/>
      <c r="AB58" s="816"/>
      <c r="AC58" s="816"/>
      <c r="AD58" s="816"/>
      <c r="AE58" s="816"/>
      <c r="AF58" s="816"/>
      <c r="AG58" s="816"/>
      <c r="AH58" s="816"/>
      <c r="AI58" s="816"/>
      <c r="AJ58" s="816"/>
      <c r="AK58" s="816"/>
      <c r="AL58" s="816"/>
      <c r="AM58" s="816"/>
      <c r="AN58" s="818">
        <v>0</v>
      </c>
      <c r="AO58" s="818"/>
      <c r="AP58" s="818"/>
      <c r="AQ58" s="818"/>
      <c r="AR58" s="818"/>
      <c r="AS58" s="818"/>
      <c r="CE58" s="72"/>
      <c r="CF58" s="72"/>
      <c r="CG58" s="72"/>
      <c r="CH58" s="72"/>
      <c r="CI58" s="72"/>
      <c r="CJ58" s="72"/>
      <c r="CK58" s="72"/>
      <c r="CL58" s="72"/>
      <c r="CM58" s="72"/>
    </row>
    <row r="59" spans="2:91" ht="12" customHeight="1" thickTop="1" x14ac:dyDescent="0.2">
      <c r="B59" s="208" t="str">
        <f>'Exhibit Y'!A35</f>
        <v>S.A.&amp;I. Form 2651R99 Entity: City Name City, 99</v>
      </c>
      <c r="AK59" s="834">
        <f ca="1">Coversheets!$BI$50</f>
        <v>41858.327887268519</v>
      </c>
      <c r="AL59" s="834"/>
      <c r="AM59" s="834"/>
      <c r="AN59" s="834"/>
      <c r="AO59" s="834"/>
      <c r="AP59" s="834"/>
      <c r="AQ59" s="834"/>
      <c r="AR59" s="834"/>
      <c r="AS59" s="834"/>
      <c r="AV59" s="208" t="str">
        <f>B59</f>
        <v>S.A.&amp;I. Form 2651R99 Entity: City Name City, 99</v>
      </c>
      <c r="CE59" s="835">
        <f ca="1">Coversheets!$BI$50</f>
        <v>41858.327887268519</v>
      </c>
      <c r="CF59" s="835"/>
      <c r="CG59" s="835"/>
      <c r="CH59" s="835"/>
      <c r="CI59" s="835"/>
      <c r="CJ59" s="835"/>
      <c r="CK59" s="835"/>
      <c r="CL59" s="835"/>
      <c r="CM59" s="835"/>
    </row>
    <row r="60" spans="2:91" ht="18.75" customHeight="1" x14ac:dyDescent="0.25">
      <c r="B60" s="755" t="str">
        <f>B1</f>
        <v>PUBLICATION SHEET - CITY NAME, OKLAHOMA</v>
      </c>
      <c r="C60" s="755"/>
      <c r="D60" s="755"/>
      <c r="E60" s="755"/>
      <c r="F60" s="755"/>
      <c r="G60" s="755"/>
      <c r="H60" s="755"/>
      <c r="I60" s="755"/>
      <c r="J60" s="755"/>
      <c r="K60" s="755"/>
      <c r="L60" s="755"/>
      <c r="M60" s="755"/>
      <c r="N60" s="755"/>
      <c r="O60" s="755"/>
      <c r="P60" s="755"/>
      <c r="Q60" s="755"/>
      <c r="R60" s="755"/>
      <c r="S60" s="755"/>
      <c r="T60" s="755"/>
      <c r="U60" s="755"/>
      <c r="V60" s="755"/>
      <c r="W60" s="755"/>
      <c r="X60" s="755"/>
      <c r="Y60" s="755"/>
      <c r="Z60" s="755"/>
      <c r="AA60" s="755"/>
      <c r="AB60" s="755"/>
      <c r="AC60" s="755"/>
      <c r="AD60" s="755"/>
      <c r="AE60" s="755"/>
      <c r="AF60" s="755"/>
      <c r="AG60" s="755"/>
      <c r="AH60" s="755"/>
      <c r="AI60" s="755"/>
      <c r="AJ60" s="755"/>
      <c r="AK60" s="755"/>
      <c r="AL60" s="755"/>
      <c r="AM60" s="755"/>
      <c r="AN60" s="755"/>
      <c r="AO60" s="755"/>
      <c r="AP60" s="755"/>
      <c r="AQ60" s="755"/>
      <c r="AR60" s="755"/>
      <c r="AS60" s="755"/>
      <c r="AV60" s="755" t="str">
        <f>B60</f>
        <v>PUBLICATION SHEET - CITY NAME, OKLAHOMA</v>
      </c>
      <c r="AW60" s="755"/>
      <c r="AX60" s="755"/>
      <c r="AY60" s="755"/>
      <c r="AZ60" s="755"/>
      <c r="BA60" s="755"/>
      <c r="BB60" s="755"/>
      <c r="BC60" s="755"/>
      <c r="BD60" s="755"/>
      <c r="BE60" s="755"/>
      <c r="BF60" s="755"/>
      <c r="BG60" s="755"/>
      <c r="BH60" s="755"/>
      <c r="BI60" s="755"/>
      <c r="BJ60" s="755"/>
      <c r="BK60" s="755"/>
      <c r="BL60" s="755"/>
      <c r="BM60" s="755"/>
      <c r="BN60" s="755"/>
      <c r="BO60" s="755"/>
      <c r="BP60" s="755"/>
      <c r="BQ60" s="755"/>
      <c r="BR60" s="755"/>
      <c r="BS60" s="755"/>
      <c r="BT60" s="755"/>
      <c r="BU60" s="755"/>
      <c r="BV60" s="755"/>
      <c r="BW60" s="755"/>
      <c r="BX60" s="755"/>
      <c r="BY60" s="755"/>
      <c r="BZ60" s="755"/>
      <c r="CA60" s="755"/>
      <c r="CB60" s="755"/>
      <c r="CC60" s="755"/>
      <c r="CD60" s="755"/>
      <c r="CE60" s="755"/>
      <c r="CF60" s="755"/>
      <c r="CG60" s="755"/>
      <c r="CH60" s="755"/>
      <c r="CI60" s="755"/>
      <c r="CJ60" s="755"/>
      <c r="CK60" s="755"/>
      <c r="CL60" s="755"/>
      <c r="CM60" s="755"/>
    </row>
    <row r="61" spans="2:91" s="209" customFormat="1" ht="15" x14ac:dyDescent="0.25">
      <c r="B61" s="755" t="str">
        <f>"ESTIMATE OF NEEDS BY APPROPRIATED ACCOUNT FOR "&amp;Help!C17+1&amp;"-"&amp;Help!C17+2</f>
        <v>ESTIMATE OF NEEDS BY APPROPRIATED ACCOUNT FOR 2012-2013</v>
      </c>
      <c r="C61" s="755"/>
      <c r="D61" s="755"/>
      <c r="E61" s="755"/>
      <c r="F61" s="755"/>
      <c r="G61" s="755"/>
      <c r="H61" s="755"/>
      <c r="I61" s="755"/>
      <c r="J61" s="755"/>
      <c r="K61" s="755"/>
      <c r="L61" s="755"/>
      <c r="M61" s="755"/>
      <c r="N61" s="755"/>
      <c r="O61" s="755"/>
      <c r="P61" s="755"/>
      <c r="Q61" s="755"/>
      <c r="R61" s="755"/>
      <c r="S61" s="755"/>
      <c r="T61" s="755"/>
      <c r="U61" s="755"/>
      <c r="V61" s="755"/>
      <c r="W61" s="755"/>
      <c r="X61" s="755"/>
      <c r="Y61" s="755"/>
      <c r="Z61" s="755"/>
      <c r="AA61" s="755"/>
      <c r="AB61" s="755"/>
      <c r="AC61" s="755"/>
      <c r="AD61" s="755"/>
      <c r="AE61" s="755"/>
      <c r="AF61" s="755"/>
      <c r="AG61" s="755"/>
      <c r="AH61" s="755"/>
      <c r="AI61" s="755"/>
      <c r="AJ61" s="755"/>
      <c r="AK61" s="755"/>
      <c r="AL61" s="755"/>
      <c r="AM61" s="755"/>
      <c r="AN61" s="755"/>
      <c r="AO61" s="755"/>
      <c r="AP61" s="755"/>
      <c r="AQ61" s="755"/>
      <c r="AR61" s="755"/>
      <c r="AS61" s="755"/>
      <c r="AV61" s="755" t="str">
        <f>B61</f>
        <v>ESTIMATE OF NEEDS BY APPROPRIATED ACCOUNT FOR 2012-2013</v>
      </c>
      <c r="AW61" s="755"/>
      <c r="AX61" s="755"/>
      <c r="AY61" s="755"/>
      <c r="AZ61" s="755"/>
      <c r="BA61" s="755"/>
      <c r="BB61" s="755"/>
      <c r="BC61" s="755"/>
      <c r="BD61" s="755"/>
      <c r="BE61" s="755"/>
      <c r="BF61" s="755"/>
      <c r="BG61" s="755"/>
      <c r="BH61" s="755"/>
      <c r="BI61" s="755"/>
      <c r="BJ61" s="755"/>
      <c r="BK61" s="755"/>
      <c r="BL61" s="755"/>
      <c r="BM61" s="755"/>
      <c r="BN61" s="755"/>
      <c r="BO61" s="755"/>
      <c r="BP61" s="755"/>
      <c r="BQ61" s="755"/>
      <c r="BR61" s="755"/>
      <c r="BS61" s="755"/>
      <c r="BT61" s="755"/>
      <c r="BU61" s="755"/>
      <c r="BV61" s="755"/>
      <c r="BW61" s="755"/>
      <c r="BX61" s="755"/>
      <c r="BY61" s="755"/>
      <c r="BZ61" s="755"/>
      <c r="CA61" s="755"/>
      <c r="CB61" s="755"/>
      <c r="CC61" s="755"/>
      <c r="CD61" s="755"/>
      <c r="CE61" s="755"/>
      <c r="CF61" s="755"/>
      <c r="CG61" s="755"/>
      <c r="CH61" s="755"/>
      <c r="CI61" s="755"/>
      <c r="CJ61" s="755"/>
      <c r="CK61" s="755"/>
      <c r="CL61" s="755"/>
      <c r="CM61" s="755"/>
    </row>
    <row r="62" spans="2:91" s="209" customFormat="1" ht="15.75" thickBot="1" x14ac:dyDescent="0.3">
      <c r="B62" s="157" t="s">
        <v>339</v>
      </c>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c r="AL62" s="157"/>
      <c r="AM62" s="157"/>
      <c r="AN62" s="157"/>
      <c r="AO62" s="157"/>
      <c r="AP62" s="157"/>
      <c r="AQ62" s="157"/>
      <c r="AR62" s="157"/>
      <c r="AS62" s="238" t="s">
        <v>635</v>
      </c>
      <c r="AV62" s="157" t="s">
        <v>339</v>
      </c>
      <c r="AW62" s="157"/>
      <c r="AX62" s="157"/>
      <c r="AY62" s="157"/>
      <c r="AZ62" s="157"/>
      <c r="BA62" s="157"/>
      <c r="BB62" s="157"/>
      <c r="BC62" s="157"/>
      <c r="BD62" s="157"/>
      <c r="BE62" s="157"/>
      <c r="BF62" s="157"/>
      <c r="BG62" s="157"/>
      <c r="BH62" s="157"/>
      <c r="BI62" s="157"/>
      <c r="BJ62" s="157"/>
      <c r="BK62" s="157"/>
      <c r="BL62" s="157"/>
      <c r="BM62" s="157"/>
      <c r="BN62" s="157"/>
      <c r="BO62" s="157"/>
      <c r="BP62" s="157"/>
      <c r="BQ62" s="157"/>
      <c r="BR62" s="157"/>
      <c r="BS62" s="157"/>
      <c r="BT62" s="157"/>
      <c r="BU62" s="157"/>
      <c r="BV62" s="157"/>
      <c r="BW62" s="157"/>
      <c r="BX62" s="157"/>
      <c r="BY62" s="157"/>
      <c r="BZ62" s="157"/>
      <c r="CA62" s="157"/>
      <c r="CB62" s="157"/>
      <c r="CC62" s="157"/>
      <c r="CD62" s="157"/>
      <c r="CE62" s="157"/>
      <c r="CF62" s="157"/>
      <c r="CG62" s="157"/>
      <c r="CH62" s="157"/>
      <c r="CI62" s="157"/>
      <c r="CJ62" s="157"/>
      <c r="CK62" s="157"/>
      <c r="CL62" s="157"/>
      <c r="CM62" s="238" t="s">
        <v>636</v>
      </c>
    </row>
    <row r="63" spans="2:91" ht="13.5" customHeight="1" thickTop="1" x14ac:dyDescent="0.2">
      <c r="B63" s="239"/>
      <c r="C63" s="240"/>
      <c r="D63" s="240"/>
      <c r="E63" s="240"/>
      <c r="F63" s="240"/>
      <c r="G63" s="240"/>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128"/>
      <c r="AF63" s="240"/>
      <c r="AG63" s="240"/>
      <c r="AH63" s="568" t="s">
        <v>634</v>
      </c>
      <c r="AI63" s="568"/>
      <c r="AJ63" s="568"/>
      <c r="AK63" s="568"/>
      <c r="AL63" s="568"/>
      <c r="AM63" s="568"/>
      <c r="AN63" s="568"/>
      <c r="AO63" s="568"/>
      <c r="AP63" s="568"/>
      <c r="AQ63" s="568"/>
      <c r="AR63" s="568"/>
      <c r="AS63" s="569"/>
      <c r="AV63" s="239"/>
      <c r="AW63" s="240"/>
      <c r="AX63" s="240"/>
      <c r="AY63" s="240"/>
      <c r="AZ63" s="240"/>
      <c r="BA63" s="240"/>
      <c r="BB63" s="240"/>
      <c r="BC63" s="240"/>
      <c r="BD63" s="240"/>
      <c r="BE63" s="240"/>
      <c r="BF63" s="240"/>
      <c r="BG63" s="240"/>
      <c r="BH63" s="240"/>
      <c r="BI63" s="240"/>
      <c r="BJ63" s="240"/>
      <c r="BK63" s="240"/>
      <c r="BL63" s="240"/>
      <c r="BM63" s="240"/>
      <c r="BN63" s="240"/>
      <c r="BO63" s="240"/>
      <c r="BP63" s="240"/>
      <c r="BQ63" s="240"/>
      <c r="BR63" s="240"/>
      <c r="BS63" s="240"/>
      <c r="BT63" s="240"/>
      <c r="BU63" s="240"/>
      <c r="BV63" s="240"/>
      <c r="BW63" s="240"/>
      <c r="BX63" s="240"/>
      <c r="BY63" s="128"/>
      <c r="BZ63" s="240"/>
      <c r="CA63" s="240"/>
      <c r="CB63" s="568" t="s">
        <v>634</v>
      </c>
      <c r="CC63" s="568"/>
      <c r="CD63" s="568"/>
      <c r="CE63" s="568"/>
      <c r="CF63" s="568"/>
      <c r="CG63" s="568"/>
      <c r="CH63" s="568"/>
      <c r="CI63" s="568"/>
      <c r="CJ63" s="568"/>
      <c r="CK63" s="568"/>
      <c r="CL63" s="568"/>
      <c r="CM63" s="569"/>
    </row>
    <row r="64" spans="2:91" ht="12.75" customHeight="1" x14ac:dyDescent="0.2">
      <c r="B64" s="587"/>
      <c r="C64" s="588"/>
      <c r="D64" s="588"/>
      <c r="E64" s="588"/>
      <c r="F64" s="588"/>
      <c r="G64" s="588"/>
      <c r="H64" s="588"/>
      <c r="I64" s="588"/>
      <c r="J64" s="588"/>
      <c r="K64" s="588"/>
      <c r="L64" s="588"/>
      <c r="M64" s="588"/>
      <c r="N64" s="588"/>
      <c r="O64" s="588"/>
      <c r="P64" s="588"/>
      <c r="Q64" s="588"/>
      <c r="R64" s="588"/>
      <c r="S64" s="588"/>
      <c r="T64" s="588"/>
      <c r="U64" s="588"/>
      <c r="V64" s="588"/>
      <c r="W64" s="588"/>
      <c r="X64" s="588"/>
      <c r="Y64" s="588"/>
      <c r="Z64" s="588"/>
      <c r="AA64" s="588"/>
      <c r="AB64" s="588"/>
      <c r="AC64" s="588"/>
      <c r="AD64" s="588"/>
      <c r="AE64" s="131"/>
      <c r="AF64" s="147"/>
      <c r="AG64" s="147"/>
      <c r="AH64" s="750" t="str">
        <f>"FISCAL YEAR "&amp;Help!C17+1&amp;"-"&amp;Help!C17+2</f>
        <v>FISCAL YEAR 2012-2013</v>
      </c>
      <c r="AI64" s="588"/>
      <c r="AJ64" s="588"/>
      <c r="AK64" s="588"/>
      <c r="AL64" s="588"/>
      <c r="AM64" s="588"/>
      <c r="AN64" s="588"/>
      <c r="AO64" s="588"/>
      <c r="AP64" s="588"/>
      <c r="AQ64" s="588"/>
      <c r="AR64" s="588"/>
      <c r="AS64" s="589"/>
      <c r="AV64" s="587"/>
      <c r="AW64" s="588"/>
      <c r="AX64" s="588"/>
      <c r="AY64" s="588"/>
      <c r="AZ64" s="588"/>
      <c r="BA64" s="588"/>
      <c r="BB64" s="588"/>
      <c r="BC64" s="588"/>
      <c r="BD64" s="588"/>
      <c r="BE64" s="588"/>
      <c r="BF64" s="588"/>
      <c r="BG64" s="588"/>
      <c r="BH64" s="588"/>
      <c r="BI64" s="588"/>
      <c r="BJ64" s="588"/>
      <c r="BK64" s="588"/>
      <c r="BL64" s="588"/>
      <c r="BM64" s="588"/>
      <c r="BN64" s="588"/>
      <c r="BO64" s="588"/>
      <c r="BP64" s="588"/>
      <c r="BQ64" s="588"/>
      <c r="BR64" s="785"/>
      <c r="BS64" s="785"/>
      <c r="BT64" s="785"/>
      <c r="BU64" s="785"/>
      <c r="BV64" s="785"/>
      <c r="BW64" s="785"/>
      <c r="BX64" s="785"/>
      <c r="BY64" s="131"/>
      <c r="BZ64" s="147"/>
      <c r="CA64" s="147"/>
      <c r="CB64" s="750" t="str">
        <f>AH64</f>
        <v>FISCAL YEAR 2012-2013</v>
      </c>
      <c r="CC64" s="588"/>
      <c r="CD64" s="588"/>
      <c r="CE64" s="588"/>
      <c r="CF64" s="588"/>
      <c r="CG64" s="588"/>
      <c r="CH64" s="588"/>
      <c r="CI64" s="588"/>
      <c r="CJ64" s="588"/>
      <c r="CK64" s="588"/>
      <c r="CL64" s="588"/>
      <c r="CM64" s="589"/>
    </row>
    <row r="65" spans="2:91" ht="12.75" customHeight="1" x14ac:dyDescent="0.2">
      <c r="B65" s="587" t="s">
        <v>190</v>
      </c>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131"/>
      <c r="AF65" s="147"/>
      <c r="AG65" s="147"/>
      <c r="AH65" s="751" t="s">
        <v>202</v>
      </c>
      <c r="AI65" s="751"/>
      <c r="AJ65" s="751"/>
      <c r="AK65" s="751"/>
      <c r="AL65" s="751"/>
      <c r="AM65" s="751"/>
      <c r="AN65" s="751" t="s">
        <v>136</v>
      </c>
      <c r="AO65" s="751"/>
      <c r="AP65" s="751"/>
      <c r="AQ65" s="751"/>
      <c r="AR65" s="751"/>
      <c r="AS65" s="752"/>
      <c r="AV65" s="587" t="s">
        <v>190</v>
      </c>
      <c r="AW65" s="588"/>
      <c r="AX65" s="588"/>
      <c r="AY65" s="588"/>
      <c r="AZ65" s="588"/>
      <c r="BA65" s="588"/>
      <c r="BB65" s="588"/>
      <c r="BC65" s="588"/>
      <c r="BD65" s="588"/>
      <c r="BE65" s="588"/>
      <c r="BF65" s="588"/>
      <c r="BG65" s="588"/>
      <c r="BH65" s="588"/>
      <c r="BI65" s="588"/>
      <c r="BJ65" s="588"/>
      <c r="BK65" s="588"/>
      <c r="BL65" s="588"/>
      <c r="BM65" s="588"/>
      <c r="BN65" s="588"/>
      <c r="BO65" s="588"/>
      <c r="BP65" s="588"/>
      <c r="BQ65" s="588"/>
      <c r="BR65" s="588"/>
      <c r="BS65" s="588"/>
      <c r="BT65" s="588"/>
      <c r="BU65" s="588"/>
      <c r="BV65" s="588"/>
      <c r="BW65" s="588"/>
      <c r="BX65" s="588"/>
      <c r="BY65" s="131"/>
      <c r="BZ65" s="147"/>
      <c r="CA65" s="147"/>
      <c r="CB65" s="751" t="s">
        <v>202</v>
      </c>
      <c r="CC65" s="751"/>
      <c r="CD65" s="751"/>
      <c r="CE65" s="751"/>
      <c r="CF65" s="751"/>
      <c r="CG65" s="751"/>
      <c r="CH65" s="751" t="s">
        <v>136</v>
      </c>
      <c r="CI65" s="751"/>
      <c r="CJ65" s="751"/>
      <c r="CK65" s="751"/>
      <c r="CL65" s="751"/>
      <c r="CM65" s="752"/>
    </row>
    <row r="66" spans="2:91" ht="12.75" customHeight="1" x14ac:dyDescent="0.2">
      <c r="B66" s="587" t="s">
        <v>191</v>
      </c>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131"/>
      <c r="AF66" s="147"/>
      <c r="AG66" s="147"/>
      <c r="AH66" s="751" t="s">
        <v>633</v>
      </c>
      <c r="AI66" s="751"/>
      <c r="AJ66" s="751"/>
      <c r="AK66" s="751"/>
      <c r="AL66" s="751"/>
      <c r="AM66" s="751"/>
      <c r="AN66" s="751" t="s">
        <v>609</v>
      </c>
      <c r="AO66" s="751"/>
      <c r="AP66" s="751"/>
      <c r="AQ66" s="751"/>
      <c r="AR66" s="751"/>
      <c r="AS66" s="752"/>
      <c r="AV66" s="587" t="s">
        <v>191</v>
      </c>
      <c r="AW66" s="588"/>
      <c r="AX66" s="588"/>
      <c r="AY66" s="588"/>
      <c r="AZ66" s="588"/>
      <c r="BA66" s="588"/>
      <c r="BB66" s="588"/>
      <c r="BC66" s="588"/>
      <c r="BD66" s="588"/>
      <c r="BE66" s="588"/>
      <c r="BF66" s="588"/>
      <c r="BG66" s="588"/>
      <c r="BH66" s="588"/>
      <c r="BI66" s="588"/>
      <c r="BJ66" s="588"/>
      <c r="BK66" s="588"/>
      <c r="BL66" s="588"/>
      <c r="BM66" s="588"/>
      <c r="BN66" s="588"/>
      <c r="BO66" s="588"/>
      <c r="BP66" s="588"/>
      <c r="BQ66" s="588"/>
      <c r="BR66" s="588"/>
      <c r="BS66" s="588"/>
      <c r="BT66" s="588"/>
      <c r="BU66" s="588"/>
      <c r="BV66" s="588"/>
      <c r="BW66" s="588"/>
      <c r="BX66" s="588"/>
      <c r="BY66" s="131"/>
      <c r="BZ66" s="147"/>
      <c r="CA66" s="147"/>
      <c r="CB66" s="751" t="s">
        <v>633</v>
      </c>
      <c r="CC66" s="751"/>
      <c r="CD66" s="751"/>
      <c r="CE66" s="751"/>
      <c r="CF66" s="751"/>
      <c r="CG66" s="751"/>
      <c r="CH66" s="751" t="s">
        <v>609</v>
      </c>
      <c r="CI66" s="751"/>
      <c r="CJ66" s="751"/>
      <c r="CK66" s="751"/>
      <c r="CL66" s="751"/>
      <c r="CM66" s="752"/>
    </row>
    <row r="67" spans="2:91" ht="12.75" customHeight="1" x14ac:dyDescent="0.2">
      <c r="B67" s="587"/>
      <c r="C67" s="588"/>
      <c r="D67" s="588"/>
      <c r="E67" s="588"/>
      <c r="F67" s="588"/>
      <c r="G67" s="588"/>
      <c r="H67" s="588"/>
      <c r="I67" s="588"/>
      <c r="J67" s="588"/>
      <c r="K67" s="588"/>
      <c r="L67" s="588"/>
      <c r="M67" s="588"/>
      <c r="N67" s="588"/>
      <c r="O67" s="588"/>
      <c r="P67" s="588"/>
      <c r="Q67" s="588"/>
      <c r="R67" s="588"/>
      <c r="S67" s="588"/>
      <c r="T67" s="588"/>
      <c r="U67" s="588"/>
      <c r="V67" s="588"/>
      <c r="W67" s="588"/>
      <c r="X67" s="588"/>
      <c r="Y67" s="588"/>
      <c r="Z67" s="588"/>
      <c r="AA67" s="588"/>
      <c r="AB67" s="588"/>
      <c r="AC67" s="588"/>
      <c r="AD67" s="588"/>
      <c r="AE67" s="131"/>
      <c r="AF67" s="147"/>
      <c r="AG67" s="147"/>
      <c r="AH67" s="751" t="s">
        <v>208</v>
      </c>
      <c r="AI67" s="751"/>
      <c r="AJ67" s="751"/>
      <c r="AK67" s="751"/>
      <c r="AL67" s="751"/>
      <c r="AM67" s="751"/>
      <c r="AN67" s="751" t="s">
        <v>137</v>
      </c>
      <c r="AO67" s="751"/>
      <c r="AP67" s="751"/>
      <c r="AQ67" s="751"/>
      <c r="AR67" s="751"/>
      <c r="AS67" s="752"/>
      <c r="AV67" s="587"/>
      <c r="AW67" s="588"/>
      <c r="AX67" s="588"/>
      <c r="AY67" s="588"/>
      <c r="AZ67" s="588"/>
      <c r="BA67" s="588"/>
      <c r="BB67" s="588"/>
      <c r="BC67" s="588"/>
      <c r="BD67" s="588"/>
      <c r="BE67" s="588"/>
      <c r="BF67" s="588"/>
      <c r="BG67" s="588"/>
      <c r="BH67" s="588"/>
      <c r="BI67" s="588"/>
      <c r="BJ67" s="588"/>
      <c r="BK67" s="588"/>
      <c r="BL67" s="588"/>
      <c r="BM67" s="588"/>
      <c r="BN67" s="588"/>
      <c r="BO67" s="588"/>
      <c r="BP67" s="588"/>
      <c r="BQ67" s="588"/>
      <c r="BR67" s="588"/>
      <c r="BS67" s="588"/>
      <c r="BT67" s="588"/>
      <c r="BU67" s="588"/>
      <c r="BV67" s="588"/>
      <c r="BW67" s="588"/>
      <c r="BX67" s="588"/>
      <c r="BY67" s="131"/>
      <c r="BZ67" s="147"/>
      <c r="CA67" s="147"/>
      <c r="CB67" s="751" t="s">
        <v>208</v>
      </c>
      <c r="CC67" s="751"/>
      <c r="CD67" s="751"/>
      <c r="CE67" s="751"/>
      <c r="CF67" s="751"/>
      <c r="CG67" s="751"/>
      <c r="CH67" s="751" t="s">
        <v>137</v>
      </c>
      <c r="CI67" s="751"/>
      <c r="CJ67" s="751"/>
      <c r="CK67" s="751"/>
      <c r="CL67" s="751"/>
      <c r="CM67" s="752"/>
    </row>
    <row r="68" spans="2:91" ht="12.75" customHeight="1" thickBot="1" x14ac:dyDescent="0.25">
      <c r="B68" s="573"/>
      <c r="C68" s="574"/>
      <c r="D68" s="574"/>
      <c r="E68" s="574"/>
      <c r="F68" s="574"/>
      <c r="G68" s="574"/>
      <c r="H68" s="574"/>
      <c r="I68" s="574"/>
      <c r="J68" s="574"/>
      <c r="K68" s="574"/>
      <c r="L68" s="574"/>
      <c r="M68" s="574"/>
      <c r="N68" s="574"/>
      <c r="O68" s="574"/>
      <c r="P68" s="574"/>
      <c r="Q68" s="574"/>
      <c r="R68" s="574"/>
      <c r="S68" s="574"/>
      <c r="T68" s="574"/>
      <c r="U68" s="574"/>
      <c r="V68" s="574"/>
      <c r="W68" s="574"/>
      <c r="X68" s="574"/>
      <c r="Y68" s="574"/>
      <c r="Z68" s="574"/>
      <c r="AA68" s="574"/>
      <c r="AB68" s="574"/>
      <c r="AC68" s="574"/>
      <c r="AD68" s="574"/>
      <c r="AE68" s="135"/>
      <c r="AF68" s="253"/>
      <c r="AG68" s="253"/>
      <c r="AH68" s="756" t="s">
        <v>211</v>
      </c>
      <c r="AI68" s="756"/>
      <c r="AJ68" s="756"/>
      <c r="AK68" s="756"/>
      <c r="AL68" s="756"/>
      <c r="AM68" s="756"/>
      <c r="AN68" s="756"/>
      <c r="AO68" s="756"/>
      <c r="AP68" s="756"/>
      <c r="AQ68" s="756"/>
      <c r="AR68" s="756"/>
      <c r="AS68" s="757"/>
      <c r="AV68" s="573"/>
      <c r="AW68" s="574"/>
      <c r="AX68" s="574"/>
      <c r="AY68" s="574"/>
      <c r="AZ68" s="574"/>
      <c r="BA68" s="574"/>
      <c r="BB68" s="574"/>
      <c r="BC68" s="574"/>
      <c r="BD68" s="574"/>
      <c r="BE68" s="574"/>
      <c r="BF68" s="574"/>
      <c r="BG68" s="574"/>
      <c r="BH68" s="574"/>
      <c r="BI68" s="574"/>
      <c r="BJ68" s="574"/>
      <c r="BK68" s="574"/>
      <c r="BL68" s="574"/>
      <c r="BM68" s="574"/>
      <c r="BN68" s="574"/>
      <c r="BO68" s="574"/>
      <c r="BP68" s="574"/>
      <c r="BQ68" s="574"/>
      <c r="BR68" s="574"/>
      <c r="BS68" s="574"/>
      <c r="BT68" s="574"/>
      <c r="BU68" s="574"/>
      <c r="BV68" s="574"/>
      <c r="BW68" s="574"/>
      <c r="BX68" s="574"/>
      <c r="BY68" s="135"/>
      <c r="BZ68" s="253"/>
      <c r="CA68" s="253"/>
      <c r="CB68" s="756" t="s">
        <v>211</v>
      </c>
      <c r="CC68" s="756"/>
      <c r="CD68" s="756"/>
      <c r="CE68" s="756"/>
      <c r="CF68" s="756"/>
      <c r="CG68" s="756"/>
      <c r="CH68" s="756"/>
      <c r="CI68" s="756"/>
      <c r="CJ68" s="756"/>
      <c r="CK68" s="756"/>
      <c r="CL68" s="756"/>
      <c r="CM68" s="757"/>
    </row>
    <row r="69" spans="2:91" ht="12.75" customHeight="1" thickTop="1" x14ac:dyDescent="0.2">
      <c r="B69" s="753" t="s">
        <v>751</v>
      </c>
      <c r="C69" s="754"/>
      <c r="D69" s="754"/>
      <c r="E69" s="754"/>
      <c r="F69" s="754"/>
      <c r="G69" s="754"/>
      <c r="H69" s="754"/>
      <c r="I69" s="754"/>
      <c r="J69" s="754"/>
      <c r="K69" s="754"/>
      <c r="L69" s="754"/>
      <c r="M69" s="754"/>
      <c r="N69" s="754"/>
      <c r="O69" s="754"/>
      <c r="P69" s="754"/>
      <c r="Q69" s="754"/>
      <c r="R69" s="754"/>
      <c r="S69" s="754"/>
      <c r="T69" s="754"/>
      <c r="U69" s="754"/>
      <c r="V69" s="754"/>
      <c r="W69" s="754"/>
      <c r="X69" s="161"/>
      <c r="Y69" s="161"/>
      <c r="Z69" s="161"/>
      <c r="AA69" s="161"/>
      <c r="AB69" s="161"/>
      <c r="AC69" s="161"/>
      <c r="AD69" s="161"/>
      <c r="AE69" s="241"/>
      <c r="AF69" s="161"/>
      <c r="AG69" s="162"/>
      <c r="AH69" s="567"/>
      <c r="AI69" s="568"/>
      <c r="AJ69" s="568"/>
      <c r="AK69" s="568"/>
      <c r="AL69" s="568"/>
      <c r="AM69" s="569"/>
      <c r="AN69" s="567"/>
      <c r="AO69" s="568"/>
      <c r="AP69" s="568"/>
      <c r="AQ69" s="568"/>
      <c r="AR69" s="568"/>
      <c r="AS69" s="569"/>
      <c r="AV69" s="782" t="s">
        <v>756</v>
      </c>
      <c r="AW69" s="783"/>
      <c r="AX69" s="783"/>
      <c r="AY69" s="783"/>
      <c r="AZ69" s="783"/>
      <c r="BA69" s="783"/>
      <c r="BB69" s="783"/>
      <c r="BC69" s="783"/>
      <c r="BD69" s="783"/>
      <c r="BE69" s="783"/>
      <c r="BF69" s="783"/>
      <c r="BG69" s="783"/>
      <c r="BH69" s="783"/>
      <c r="BI69" s="783"/>
      <c r="BJ69" s="783"/>
      <c r="BK69" s="783"/>
      <c r="BL69" s="783"/>
      <c r="BM69" s="783"/>
      <c r="BN69" s="783"/>
      <c r="BO69" s="783"/>
      <c r="BP69" s="783"/>
      <c r="BQ69" s="784"/>
      <c r="BR69" s="161"/>
      <c r="BS69" s="161"/>
      <c r="BT69" s="161"/>
      <c r="BU69" s="161"/>
      <c r="BV69" s="161"/>
      <c r="BW69" s="161"/>
      <c r="BX69" s="161"/>
      <c r="BY69" s="241"/>
      <c r="BZ69" s="161"/>
      <c r="CA69" s="162"/>
      <c r="CB69" s="567"/>
      <c r="CC69" s="568"/>
      <c r="CD69" s="568"/>
      <c r="CE69" s="568"/>
      <c r="CF69" s="568"/>
      <c r="CG69" s="569"/>
      <c r="CH69" s="567"/>
      <c r="CI69" s="568"/>
      <c r="CJ69" s="568"/>
      <c r="CK69" s="568"/>
      <c r="CL69" s="568"/>
      <c r="CM69" s="569"/>
    </row>
    <row r="70" spans="2:91" ht="12" customHeight="1" x14ac:dyDescent="0.2">
      <c r="B70" s="739" t="s">
        <v>222</v>
      </c>
      <c r="C70" s="740"/>
      <c r="D70" s="740"/>
      <c r="E70" s="740"/>
      <c r="F70" s="740"/>
      <c r="G70" s="740"/>
      <c r="H70" s="740"/>
      <c r="I70" s="740"/>
      <c r="J70" s="740"/>
      <c r="K70" s="740"/>
      <c r="L70" s="740"/>
      <c r="M70" s="740"/>
      <c r="N70" s="740"/>
      <c r="O70" s="740"/>
      <c r="P70" s="740"/>
      <c r="Q70" s="740"/>
      <c r="R70" s="740"/>
      <c r="S70" s="740"/>
      <c r="T70" s="740"/>
      <c r="U70" s="740"/>
      <c r="V70" s="740"/>
      <c r="W70" s="740"/>
      <c r="X70" s="242"/>
      <c r="Y70" s="242"/>
      <c r="Z70" s="242"/>
      <c r="AA70" s="242"/>
      <c r="AB70" s="242"/>
      <c r="AC70" s="242"/>
      <c r="AD70" s="242"/>
      <c r="AE70" s="223"/>
      <c r="AF70" s="242"/>
      <c r="AG70" s="243"/>
      <c r="AH70" s="587">
        <f>'Exhibit A'!CL128</f>
        <v>0</v>
      </c>
      <c r="AI70" s="588"/>
      <c r="AJ70" s="588"/>
      <c r="AK70" s="588"/>
      <c r="AL70" s="588"/>
      <c r="AM70" s="589"/>
      <c r="AN70" s="587">
        <f>'Exhibit A'!CS128</f>
        <v>0</v>
      </c>
      <c r="AO70" s="588"/>
      <c r="AP70" s="588"/>
      <c r="AQ70" s="588"/>
      <c r="AR70" s="588"/>
      <c r="AS70" s="589"/>
      <c r="AV70" s="761" t="s">
        <v>272</v>
      </c>
      <c r="AW70" s="762"/>
      <c r="AX70" s="762"/>
      <c r="AY70" s="762"/>
      <c r="AZ70" s="762"/>
      <c r="BA70" s="762"/>
      <c r="BB70" s="762"/>
      <c r="BC70" s="762"/>
      <c r="BD70" s="762"/>
      <c r="BE70" s="762"/>
      <c r="BF70" s="762"/>
      <c r="BG70" s="762"/>
      <c r="BH70" s="762"/>
      <c r="BI70" s="762"/>
      <c r="BJ70" s="762"/>
      <c r="BK70" s="762"/>
      <c r="BL70" s="762"/>
      <c r="BM70" s="762"/>
      <c r="BN70" s="762"/>
      <c r="BO70" s="762"/>
      <c r="BP70" s="762"/>
      <c r="BQ70" s="763"/>
      <c r="BR70" s="242"/>
      <c r="BS70" s="242"/>
      <c r="BT70" s="242"/>
      <c r="BU70" s="242"/>
      <c r="BV70" s="242"/>
      <c r="BW70" s="242"/>
      <c r="BX70" s="242"/>
      <c r="BY70" s="223"/>
      <c r="BZ70" s="242"/>
      <c r="CA70" s="243"/>
      <c r="CB70" s="587">
        <f>'Exhibit A'!GM128</f>
        <v>0</v>
      </c>
      <c r="CC70" s="588"/>
      <c r="CD70" s="588"/>
      <c r="CE70" s="588"/>
      <c r="CF70" s="588"/>
      <c r="CG70" s="589"/>
      <c r="CH70" s="587">
        <f>'Exhibit A'!GT128</f>
        <v>0</v>
      </c>
      <c r="CI70" s="588"/>
      <c r="CJ70" s="588"/>
      <c r="CK70" s="588"/>
      <c r="CL70" s="588"/>
      <c r="CM70" s="589"/>
    </row>
    <row r="71" spans="2:91" ht="12" customHeight="1" x14ac:dyDescent="0.2">
      <c r="B71" s="739" t="s">
        <v>223</v>
      </c>
      <c r="C71" s="740"/>
      <c r="D71" s="740"/>
      <c r="E71" s="740"/>
      <c r="F71" s="740"/>
      <c r="G71" s="740"/>
      <c r="H71" s="740"/>
      <c r="I71" s="740"/>
      <c r="J71" s="740"/>
      <c r="K71" s="740"/>
      <c r="L71" s="740"/>
      <c r="M71" s="740"/>
      <c r="N71" s="740"/>
      <c r="O71" s="740"/>
      <c r="P71" s="740"/>
      <c r="Q71" s="740"/>
      <c r="R71" s="740"/>
      <c r="S71" s="740"/>
      <c r="T71" s="740"/>
      <c r="U71" s="740"/>
      <c r="V71" s="740"/>
      <c r="W71" s="740"/>
      <c r="X71" s="242"/>
      <c r="Y71" s="242"/>
      <c r="Z71" s="242"/>
      <c r="AA71" s="242"/>
      <c r="AB71" s="242"/>
      <c r="AC71" s="242"/>
      <c r="AD71" s="242"/>
      <c r="AE71" s="223"/>
      <c r="AF71" s="242"/>
      <c r="AG71" s="243"/>
      <c r="AH71" s="587">
        <f>'Exhibit A'!CL129</f>
        <v>0</v>
      </c>
      <c r="AI71" s="588"/>
      <c r="AJ71" s="588"/>
      <c r="AK71" s="588"/>
      <c r="AL71" s="588"/>
      <c r="AM71" s="589"/>
      <c r="AN71" s="587">
        <f>'Exhibit A'!CS129</f>
        <v>0</v>
      </c>
      <c r="AO71" s="588"/>
      <c r="AP71" s="588"/>
      <c r="AQ71" s="588"/>
      <c r="AR71" s="588"/>
      <c r="AS71" s="589"/>
      <c r="AV71" s="761" t="s">
        <v>273</v>
      </c>
      <c r="AW71" s="762"/>
      <c r="AX71" s="762"/>
      <c r="AY71" s="762"/>
      <c r="AZ71" s="762"/>
      <c r="BA71" s="762"/>
      <c r="BB71" s="762"/>
      <c r="BC71" s="762"/>
      <c r="BD71" s="762"/>
      <c r="BE71" s="762"/>
      <c r="BF71" s="762"/>
      <c r="BG71" s="762"/>
      <c r="BH71" s="762"/>
      <c r="BI71" s="762"/>
      <c r="BJ71" s="762"/>
      <c r="BK71" s="762"/>
      <c r="BL71" s="762"/>
      <c r="BM71" s="762"/>
      <c r="BN71" s="762"/>
      <c r="BO71" s="762"/>
      <c r="BP71" s="762"/>
      <c r="BQ71" s="763"/>
      <c r="BR71" s="242"/>
      <c r="BS71" s="242"/>
      <c r="BT71" s="242"/>
      <c r="BU71" s="242"/>
      <c r="BV71" s="242"/>
      <c r="BW71" s="242"/>
      <c r="BX71" s="242"/>
      <c r="BY71" s="223"/>
      <c r="BZ71" s="242"/>
      <c r="CA71" s="243"/>
      <c r="CB71" s="587">
        <f>'Exhibit A'!GM129</f>
        <v>0</v>
      </c>
      <c r="CC71" s="588"/>
      <c r="CD71" s="588"/>
      <c r="CE71" s="588"/>
      <c r="CF71" s="588"/>
      <c r="CG71" s="589"/>
      <c r="CH71" s="587">
        <f>'Exhibit A'!GT129</f>
        <v>0</v>
      </c>
      <c r="CI71" s="588"/>
      <c r="CJ71" s="588"/>
      <c r="CK71" s="588"/>
      <c r="CL71" s="588"/>
      <c r="CM71" s="589"/>
    </row>
    <row r="72" spans="2:91" ht="12" customHeight="1" x14ac:dyDescent="0.2">
      <c r="B72" s="739" t="s">
        <v>224</v>
      </c>
      <c r="C72" s="740"/>
      <c r="D72" s="740"/>
      <c r="E72" s="740"/>
      <c r="F72" s="740"/>
      <c r="G72" s="740"/>
      <c r="H72" s="740"/>
      <c r="I72" s="740"/>
      <c r="J72" s="740"/>
      <c r="K72" s="740"/>
      <c r="L72" s="740"/>
      <c r="M72" s="740"/>
      <c r="N72" s="740"/>
      <c r="O72" s="740"/>
      <c r="P72" s="740"/>
      <c r="Q72" s="740"/>
      <c r="R72" s="740"/>
      <c r="S72" s="740"/>
      <c r="T72" s="740"/>
      <c r="U72" s="740"/>
      <c r="V72" s="740"/>
      <c r="W72" s="740"/>
      <c r="X72" s="242"/>
      <c r="Y72" s="242"/>
      <c r="Z72" s="242"/>
      <c r="AA72" s="242"/>
      <c r="AB72" s="242"/>
      <c r="AC72" s="242"/>
      <c r="AD72" s="242"/>
      <c r="AE72" s="223"/>
      <c r="AF72" s="242"/>
      <c r="AG72" s="243"/>
      <c r="AH72" s="587">
        <f>'Exhibit A'!CL130</f>
        <v>0</v>
      </c>
      <c r="AI72" s="588"/>
      <c r="AJ72" s="588"/>
      <c r="AK72" s="588"/>
      <c r="AL72" s="588"/>
      <c r="AM72" s="589"/>
      <c r="AN72" s="587">
        <f>'Exhibit A'!CS130</f>
        <v>0</v>
      </c>
      <c r="AO72" s="588"/>
      <c r="AP72" s="588"/>
      <c r="AQ72" s="588"/>
      <c r="AR72" s="588"/>
      <c r="AS72" s="589"/>
      <c r="AV72" s="761" t="s">
        <v>274</v>
      </c>
      <c r="AW72" s="762"/>
      <c r="AX72" s="762"/>
      <c r="AY72" s="762"/>
      <c r="AZ72" s="762"/>
      <c r="BA72" s="762"/>
      <c r="BB72" s="762"/>
      <c r="BC72" s="762"/>
      <c r="BD72" s="762"/>
      <c r="BE72" s="762"/>
      <c r="BF72" s="762"/>
      <c r="BG72" s="762"/>
      <c r="BH72" s="762"/>
      <c r="BI72" s="762"/>
      <c r="BJ72" s="762"/>
      <c r="BK72" s="762"/>
      <c r="BL72" s="762"/>
      <c r="BM72" s="762"/>
      <c r="BN72" s="762"/>
      <c r="BO72" s="762"/>
      <c r="BP72" s="762"/>
      <c r="BQ72" s="763"/>
      <c r="BR72" s="242"/>
      <c r="BS72" s="242"/>
      <c r="BT72" s="242"/>
      <c r="BU72" s="242"/>
      <c r="BV72" s="242"/>
      <c r="BW72" s="242"/>
      <c r="BX72" s="242"/>
      <c r="BY72" s="223"/>
      <c r="BZ72" s="242"/>
      <c r="CA72" s="243"/>
      <c r="CB72" s="587">
        <f>'Exhibit A'!GM130</f>
        <v>0</v>
      </c>
      <c r="CC72" s="588"/>
      <c r="CD72" s="588"/>
      <c r="CE72" s="588"/>
      <c r="CF72" s="588"/>
      <c r="CG72" s="589"/>
      <c r="CH72" s="587">
        <f>'Exhibit A'!GT130</f>
        <v>0</v>
      </c>
      <c r="CI72" s="588"/>
      <c r="CJ72" s="588"/>
      <c r="CK72" s="588"/>
      <c r="CL72" s="588"/>
      <c r="CM72" s="589"/>
    </row>
    <row r="73" spans="2:91" ht="12" customHeight="1" x14ac:dyDescent="0.2">
      <c r="B73" s="739" t="s">
        <v>225</v>
      </c>
      <c r="C73" s="740"/>
      <c r="D73" s="740"/>
      <c r="E73" s="740"/>
      <c r="F73" s="740"/>
      <c r="G73" s="740"/>
      <c r="H73" s="740"/>
      <c r="I73" s="740"/>
      <c r="J73" s="740"/>
      <c r="K73" s="740"/>
      <c r="L73" s="740"/>
      <c r="M73" s="740"/>
      <c r="N73" s="740"/>
      <c r="O73" s="740"/>
      <c r="P73" s="740"/>
      <c r="Q73" s="740"/>
      <c r="R73" s="740"/>
      <c r="S73" s="740"/>
      <c r="T73" s="740"/>
      <c r="U73" s="740"/>
      <c r="V73" s="740"/>
      <c r="W73" s="740"/>
      <c r="X73" s="242"/>
      <c r="Y73" s="242"/>
      <c r="Z73" s="242"/>
      <c r="AA73" s="242"/>
      <c r="AB73" s="242"/>
      <c r="AC73" s="242"/>
      <c r="AD73" s="242"/>
      <c r="AE73" s="223"/>
      <c r="AF73" s="242"/>
      <c r="AG73" s="243"/>
      <c r="AH73" s="587">
        <f>'Exhibit A'!CL131</f>
        <v>0</v>
      </c>
      <c r="AI73" s="588"/>
      <c r="AJ73" s="588"/>
      <c r="AK73" s="588"/>
      <c r="AL73" s="588"/>
      <c r="AM73" s="589"/>
      <c r="AN73" s="587">
        <f>'Exhibit A'!CS131</f>
        <v>0</v>
      </c>
      <c r="AO73" s="588"/>
      <c r="AP73" s="588"/>
      <c r="AQ73" s="588"/>
      <c r="AR73" s="588"/>
      <c r="AS73" s="589"/>
      <c r="AV73" s="761" t="s">
        <v>275</v>
      </c>
      <c r="AW73" s="762"/>
      <c r="AX73" s="762"/>
      <c r="AY73" s="762"/>
      <c r="AZ73" s="762"/>
      <c r="BA73" s="762"/>
      <c r="BB73" s="762"/>
      <c r="BC73" s="762"/>
      <c r="BD73" s="762"/>
      <c r="BE73" s="762"/>
      <c r="BF73" s="762"/>
      <c r="BG73" s="762"/>
      <c r="BH73" s="762"/>
      <c r="BI73" s="762"/>
      <c r="BJ73" s="762"/>
      <c r="BK73" s="762"/>
      <c r="BL73" s="762"/>
      <c r="BM73" s="762"/>
      <c r="BN73" s="762"/>
      <c r="BO73" s="762"/>
      <c r="BP73" s="762"/>
      <c r="BQ73" s="763"/>
      <c r="BR73" s="242"/>
      <c r="BS73" s="242"/>
      <c r="BT73" s="242"/>
      <c r="BU73" s="242"/>
      <c r="BV73" s="242"/>
      <c r="BW73" s="242"/>
      <c r="BX73" s="242"/>
      <c r="BY73" s="223"/>
      <c r="BZ73" s="242"/>
      <c r="CA73" s="243"/>
      <c r="CB73" s="587">
        <f>'Exhibit A'!GM131</f>
        <v>0</v>
      </c>
      <c r="CC73" s="588"/>
      <c r="CD73" s="588"/>
      <c r="CE73" s="588"/>
      <c r="CF73" s="588"/>
      <c r="CG73" s="589"/>
      <c r="CH73" s="587">
        <f>'Exhibit A'!GT131</f>
        <v>0</v>
      </c>
      <c r="CI73" s="588"/>
      <c r="CJ73" s="588"/>
      <c r="CK73" s="588"/>
      <c r="CL73" s="588"/>
      <c r="CM73" s="589"/>
    </row>
    <row r="74" spans="2:91" ht="12" customHeight="1" x14ac:dyDescent="0.2">
      <c r="B74" s="739" t="s">
        <v>226</v>
      </c>
      <c r="C74" s="740"/>
      <c r="D74" s="740"/>
      <c r="E74" s="740"/>
      <c r="F74" s="740"/>
      <c r="G74" s="740"/>
      <c r="H74" s="740"/>
      <c r="I74" s="740"/>
      <c r="J74" s="740"/>
      <c r="K74" s="740"/>
      <c r="L74" s="740"/>
      <c r="M74" s="740"/>
      <c r="N74" s="740"/>
      <c r="O74" s="740"/>
      <c r="P74" s="740"/>
      <c r="Q74" s="740"/>
      <c r="R74" s="740"/>
      <c r="S74" s="740"/>
      <c r="T74" s="740"/>
      <c r="U74" s="740"/>
      <c r="V74" s="740"/>
      <c r="W74" s="740"/>
      <c r="X74" s="242"/>
      <c r="Y74" s="242"/>
      <c r="Z74" s="242"/>
      <c r="AA74" s="242"/>
      <c r="AB74" s="242"/>
      <c r="AC74" s="242"/>
      <c r="AD74" s="242"/>
      <c r="AE74" s="223"/>
      <c r="AF74" s="242"/>
      <c r="AG74" s="243"/>
      <c r="AH74" s="587">
        <f>'Exhibit A'!CL132</f>
        <v>0</v>
      </c>
      <c r="AI74" s="588"/>
      <c r="AJ74" s="588"/>
      <c r="AK74" s="588"/>
      <c r="AL74" s="588"/>
      <c r="AM74" s="589"/>
      <c r="AN74" s="587">
        <f>'Exhibit A'!CS132</f>
        <v>0</v>
      </c>
      <c r="AO74" s="588"/>
      <c r="AP74" s="588"/>
      <c r="AQ74" s="588"/>
      <c r="AR74" s="588"/>
      <c r="AS74" s="589"/>
      <c r="AV74" s="761" t="s">
        <v>276</v>
      </c>
      <c r="AW74" s="762"/>
      <c r="AX74" s="762"/>
      <c r="AY74" s="762"/>
      <c r="AZ74" s="762"/>
      <c r="BA74" s="762"/>
      <c r="BB74" s="762"/>
      <c r="BC74" s="762"/>
      <c r="BD74" s="762"/>
      <c r="BE74" s="762"/>
      <c r="BF74" s="762"/>
      <c r="BG74" s="762"/>
      <c r="BH74" s="762"/>
      <c r="BI74" s="762"/>
      <c r="BJ74" s="762"/>
      <c r="BK74" s="762"/>
      <c r="BL74" s="762"/>
      <c r="BM74" s="762"/>
      <c r="BN74" s="762"/>
      <c r="BO74" s="762"/>
      <c r="BP74" s="762"/>
      <c r="BQ74" s="763"/>
      <c r="BR74" s="242"/>
      <c r="BS74" s="242"/>
      <c r="BT74" s="242"/>
      <c r="BU74" s="242"/>
      <c r="BV74" s="242"/>
      <c r="BW74" s="242"/>
      <c r="BX74" s="242"/>
      <c r="BY74" s="223"/>
      <c r="BZ74" s="242"/>
      <c r="CA74" s="243"/>
      <c r="CB74" s="587">
        <f>'Exhibit A'!GM132</f>
        <v>0</v>
      </c>
      <c r="CC74" s="588"/>
      <c r="CD74" s="588"/>
      <c r="CE74" s="588"/>
      <c r="CF74" s="588"/>
      <c r="CG74" s="589"/>
      <c r="CH74" s="587">
        <f>'Exhibit A'!GT132</f>
        <v>0</v>
      </c>
      <c r="CI74" s="588"/>
      <c r="CJ74" s="588"/>
      <c r="CK74" s="588"/>
      <c r="CL74" s="588"/>
      <c r="CM74" s="589"/>
    </row>
    <row r="75" spans="2:91" ht="12" customHeight="1" x14ac:dyDescent="0.2">
      <c r="B75" s="739" t="s">
        <v>227</v>
      </c>
      <c r="C75" s="740"/>
      <c r="D75" s="740"/>
      <c r="E75" s="740"/>
      <c r="F75" s="740"/>
      <c r="G75" s="740"/>
      <c r="H75" s="740"/>
      <c r="I75" s="740"/>
      <c r="J75" s="740"/>
      <c r="K75" s="740"/>
      <c r="L75" s="740"/>
      <c r="M75" s="740"/>
      <c r="N75" s="740"/>
      <c r="O75" s="740"/>
      <c r="P75" s="740"/>
      <c r="Q75" s="740"/>
      <c r="R75" s="740"/>
      <c r="S75" s="740"/>
      <c r="T75" s="740"/>
      <c r="U75" s="740"/>
      <c r="V75" s="740"/>
      <c r="W75" s="740"/>
      <c r="X75" s="242"/>
      <c r="Y75" s="242"/>
      <c r="Z75" s="242"/>
      <c r="AA75" s="242"/>
      <c r="AB75" s="242"/>
      <c r="AC75" s="242"/>
      <c r="AD75" s="242"/>
      <c r="AE75" s="223"/>
      <c r="AF75" s="242"/>
      <c r="AG75" s="243"/>
      <c r="AH75" s="587">
        <f>'Exhibit A'!CL133</f>
        <v>0</v>
      </c>
      <c r="AI75" s="588"/>
      <c r="AJ75" s="588"/>
      <c r="AK75" s="588"/>
      <c r="AL75" s="588"/>
      <c r="AM75" s="589"/>
      <c r="AN75" s="587">
        <f>'Exhibit A'!CS133</f>
        <v>0</v>
      </c>
      <c r="AO75" s="588"/>
      <c r="AP75" s="588"/>
      <c r="AQ75" s="588"/>
      <c r="AR75" s="588"/>
      <c r="AS75" s="589"/>
      <c r="AV75" s="761" t="s">
        <v>277</v>
      </c>
      <c r="AW75" s="762"/>
      <c r="AX75" s="762"/>
      <c r="AY75" s="762"/>
      <c r="AZ75" s="762"/>
      <c r="BA75" s="762"/>
      <c r="BB75" s="762"/>
      <c r="BC75" s="762"/>
      <c r="BD75" s="762"/>
      <c r="BE75" s="762"/>
      <c r="BF75" s="762"/>
      <c r="BG75" s="762"/>
      <c r="BH75" s="762"/>
      <c r="BI75" s="762"/>
      <c r="BJ75" s="762"/>
      <c r="BK75" s="762"/>
      <c r="BL75" s="762"/>
      <c r="BM75" s="762"/>
      <c r="BN75" s="762"/>
      <c r="BO75" s="762"/>
      <c r="BP75" s="762"/>
      <c r="BQ75" s="763"/>
      <c r="BR75" s="242"/>
      <c r="BS75" s="242"/>
      <c r="BT75" s="242"/>
      <c r="BU75" s="242"/>
      <c r="BV75" s="242"/>
      <c r="BW75" s="242"/>
      <c r="BX75" s="242"/>
      <c r="BY75" s="223"/>
      <c r="BZ75" s="242"/>
      <c r="CA75" s="243"/>
      <c r="CB75" s="587">
        <f>'Exhibit A'!GM133</f>
        <v>0</v>
      </c>
      <c r="CC75" s="588"/>
      <c r="CD75" s="588"/>
      <c r="CE75" s="588"/>
      <c r="CF75" s="588"/>
      <c r="CG75" s="589"/>
      <c r="CH75" s="587">
        <f>'Exhibit A'!GT133</f>
        <v>0</v>
      </c>
      <c r="CI75" s="588"/>
      <c r="CJ75" s="588"/>
      <c r="CK75" s="588"/>
      <c r="CL75" s="588"/>
      <c r="CM75" s="589"/>
    </row>
    <row r="76" spans="2:91" ht="12" customHeight="1" x14ac:dyDescent="0.2">
      <c r="B76" s="739" t="s">
        <v>228</v>
      </c>
      <c r="C76" s="740"/>
      <c r="D76" s="740"/>
      <c r="E76" s="740"/>
      <c r="F76" s="740"/>
      <c r="G76" s="740"/>
      <c r="H76" s="740"/>
      <c r="I76" s="740"/>
      <c r="J76" s="740"/>
      <c r="K76" s="740"/>
      <c r="L76" s="740"/>
      <c r="M76" s="740"/>
      <c r="N76" s="740"/>
      <c r="O76" s="740"/>
      <c r="P76" s="740"/>
      <c r="Q76" s="740"/>
      <c r="R76" s="740"/>
      <c r="S76" s="740"/>
      <c r="T76" s="740"/>
      <c r="U76" s="740"/>
      <c r="V76" s="740"/>
      <c r="W76" s="740"/>
      <c r="X76" s="242"/>
      <c r="Y76" s="242"/>
      <c r="Z76" s="242"/>
      <c r="AA76" s="242"/>
      <c r="AB76" s="242"/>
      <c r="AC76" s="242"/>
      <c r="AD76" s="242"/>
      <c r="AE76" s="223"/>
      <c r="AF76" s="242"/>
      <c r="AG76" s="243"/>
      <c r="AH76" s="587">
        <f>'Exhibit A'!CL134</f>
        <v>0</v>
      </c>
      <c r="AI76" s="588"/>
      <c r="AJ76" s="588"/>
      <c r="AK76" s="588"/>
      <c r="AL76" s="588"/>
      <c r="AM76" s="589"/>
      <c r="AN76" s="587">
        <f>'Exhibit A'!CS134</f>
        <v>0</v>
      </c>
      <c r="AO76" s="588"/>
      <c r="AP76" s="588"/>
      <c r="AQ76" s="588"/>
      <c r="AR76" s="588"/>
      <c r="AS76" s="589"/>
      <c r="AV76" s="761" t="s">
        <v>278</v>
      </c>
      <c r="AW76" s="762"/>
      <c r="AX76" s="762"/>
      <c r="AY76" s="762"/>
      <c r="AZ76" s="762"/>
      <c r="BA76" s="762"/>
      <c r="BB76" s="762"/>
      <c r="BC76" s="762"/>
      <c r="BD76" s="762"/>
      <c r="BE76" s="762"/>
      <c r="BF76" s="762"/>
      <c r="BG76" s="762"/>
      <c r="BH76" s="762"/>
      <c r="BI76" s="762"/>
      <c r="BJ76" s="762"/>
      <c r="BK76" s="762"/>
      <c r="BL76" s="762"/>
      <c r="BM76" s="762"/>
      <c r="BN76" s="762"/>
      <c r="BO76" s="762"/>
      <c r="BP76" s="762"/>
      <c r="BQ76" s="763"/>
      <c r="BR76" s="242"/>
      <c r="BS76" s="242"/>
      <c r="BT76" s="242"/>
      <c r="BU76" s="242"/>
      <c r="BV76" s="242"/>
      <c r="BW76" s="242"/>
      <c r="BX76" s="242"/>
      <c r="BY76" s="223"/>
      <c r="BZ76" s="242"/>
      <c r="CA76" s="243"/>
      <c r="CB76" s="587">
        <f>'Exhibit A'!GM134</f>
        <v>0</v>
      </c>
      <c r="CC76" s="588"/>
      <c r="CD76" s="588"/>
      <c r="CE76" s="588"/>
      <c r="CF76" s="588"/>
      <c r="CG76" s="589"/>
      <c r="CH76" s="587">
        <f>'Exhibit A'!GT134</f>
        <v>0</v>
      </c>
      <c r="CI76" s="588"/>
      <c r="CJ76" s="588"/>
      <c r="CK76" s="588"/>
      <c r="CL76" s="588"/>
      <c r="CM76" s="589"/>
    </row>
    <row r="77" spans="2:91" ht="12" customHeight="1" thickBot="1" x14ac:dyDescent="0.25">
      <c r="B77" s="748" t="s">
        <v>229</v>
      </c>
      <c r="C77" s="749"/>
      <c r="D77" s="749"/>
      <c r="E77" s="749"/>
      <c r="F77" s="749"/>
      <c r="G77" s="749"/>
      <c r="H77" s="749"/>
      <c r="I77" s="749"/>
      <c r="J77" s="749"/>
      <c r="K77" s="749"/>
      <c r="L77" s="749"/>
      <c r="M77" s="749"/>
      <c r="N77" s="749"/>
      <c r="O77" s="749"/>
      <c r="P77" s="749"/>
      <c r="Q77" s="749"/>
      <c r="R77" s="749"/>
      <c r="S77" s="749"/>
      <c r="T77" s="749"/>
      <c r="U77" s="749"/>
      <c r="V77" s="749"/>
      <c r="W77" s="749"/>
      <c r="X77" s="253"/>
      <c r="Y77" s="253"/>
      <c r="Z77" s="253"/>
      <c r="AA77" s="253"/>
      <c r="AB77" s="253"/>
      <c r="AC77" s="253"/>
      <c r="AD77" s="253"/>
      <c r="AE77" s="248"/>
      <c r="AF77" s="253"/>
      <c r="AG77" s="254"/>
      <c r="AH77" s="744">
        <f>SUM(AH70:AM76)</f>
        <v>0</v>
      </c>
      <c r="AI77" s="745"/>
      <c r="AJ77" s="745"/>
      <c r="AK77" s="745"/>
      <c r="AL77" s="745"/>
      <c r="AM77" s="746"/>
      <c r="AN77" s="744">
        <f>SUM(AN70:AS76)</f>
        <v>0</v>
      </c>
      <c r="AO77" s="745"/>
      <c r="AP77" s="745"/>
      <c r="AQ77" s="745"/>
      <c r="AR77" s="745"/>
      <c r="AS77" s="746"/>
      <c r="AV77" s="758" t="s">
        <v>279</v>
      </c>
      <c r="AW77" s="759"/>
      <c r="AX77" s="759"/>
      <c r="AY77" s="759"/>
      <c r="AZ77" s="759"/>
      <c r="BA77" s="759"/>
      <c r="BB77" s="759"/>
      <c r="BC77" s="759"/>
      <c r="BD77" s="759"/>
      <c r="BE77" s="759"/>
      <c r="BF77" s="759"/>
      <c r="BG77" s="759"/>
      <c r="BH77" s="759"/>
      <c r="BI77" s="759"/>
      <c r="BJ77" s="759"/>
      <c r="BK77" s="759"/>
      <c r="BL77" s="759"/>
      <c r="BM77" s="759"/>
      <c r="BN77" s="759"/>
      <c r="BO77" s="759"/>
      <c r="BP77" s="759"/>
      <c r="BQ77" s="760"/>
      <c r="BR77" s="253"/>
      <c r="BS77" s="253"/>
      <c r="BT77" s="253"/>
      <c r="BU77" s="253"/>
      <c r="BV77" s="253"/>
      <c r="BW77" s="253"/>
      <c r="BX77" s="253"/>
      <c r="BY77" s="248"/>
      <c r="BZ77" s="253"/>
      <c r="CA77" s="254"/>
      <c r="CB77" s="587">
        <f>'Exhibit A'!GM135</f>
        <v>0</v>
      </c>
      <c r="CC77" s="588"/>
      <c r="CD77" s="588"/>
      <c r="CE77" s="588"/>
      <c r="CF77" s="588"/>
      <c r="CG77" s="589"/>
      <c r="CH77" s="587">
        <f>'Exhibit A'!GT135</f>
        <v>0</v>
      </c>
      <c r="CI77" s="588"/>
      <c r="CJ77" s="588"/>
      <c r="CK77" s="588"/>
      <c r="CL77" s="588"/>
      <c r="CM77" s="589"/>
    </row>
    <row r="78" spans="2:91" ht="12" customHeight="1" thickTop="1" x14ac:dyDescent="0.2">
      <c r="B78" s="753" t="s">
        <v>752</v>
      </c>
      <c r="C78" s="754"/>
      <c r="D78" s="754"/>
      <c r="E78" s="754"/>
      <c r="F78" s="754"/>
      <c r="G78" s="754"/>
      <c r="H78" s="754"/>
      <c r="I78" s="754"/>
      <c r="J78" s="754"/>
      <c r="K78" s="754"/>
      <c r="L78" s="754"/>
      <c r="M78" s="754"/>
      <c r="N78" s="754"/>
      <c r="O78" s="754"/>
      <c r="P78" s="754"/>
      <c r="Q78" s="754"/>
      <c r="R78" s="754"/>
      <c r="S78" s="754"/>
      <c r="T78" s="754"/>
      <c r="U78" s="754"/>
      <c r="V78" s="754"/>
      <c r="W78" s="754"/>
      <c r="X78" s="161"/>
      <c r="Y78" s="161"/>
      <c r="Z78" s="161"/>
      <c r="AA78" s="161"/>
      <c r="AB78" s="161"/>
      <c r="AC78" s="161"/>
      <c r="AD78" s="161"/>
      <c r="AE78" s="241"/>
      <c r="AF78" s="161"/>
      <c r="AG78" s="162"/>
      <c r="AH78" s="567"/>
      <c r="AI78" s="568"/>
      <c r="AJ78" s="568"/>
      <c r="AK78" s="568"/>
      <c r="AL78" s="568"/>
      <c r="AM78" s="569"/>
      <c r="AN78" s="567"/>
      <c r="AO78" s="568"/>
      <c r="AP78" s="568"/>
      <c r="AQ78" s="568"/>
      <c r="AR78" s="568"/>
      <c r="AS78" s="569"/>
      <c r="AV78" s="758" t="s">
        <v>280</v>
      </c>
      <c r="AW78" s="759"/>
      <c r="AX78" s="759"/>
      <c r="AY78" s="759"/>
      <c r="AZ78" s="759"/>
      <c r="BA78" s="759"/>
      <c r="BB78" s="759"/>
      <c r="BC78" s="759"/>
      <c r="BD78" s="759"/>
      <c r="BE78" s="759"/>
      <c r="BF78" s="759"/>
      <c r="BG78" s="759"/>
      <c r="BH78" s="759"/>
      <c r="BI78" s="759"/>
      <c r="BJ78" s="759"/>
      <c r="BK78" s="759"/>
      <c r="BL78" s="759"/>
      <c r="BM78" s="759"/>
      <c r="BN78" s="759"/>
      <c r="BO78" s="759"/>
      <c r="BP78" s="759"/>
      <c r="BQ78" s="760"/>
      <c r="BR78" s="253"/>
      <c r="BS78" s="253"/>
      <c r="BT78" s="253"/>
      <c r="BU78" s="253"/>
      <c r="BV78" s="253"/>
      <c r="BW78" s="253"/>
      <c r="BX78" s="253"/>
      <c r="BY78" s="248"/>
      <c r="BZ78" s="253"/>
      <c r="CA78" s="254"/>
      <c r="CB78" s="587">
        <f>'Exhibit A'!GM136</f>
        <v>0</v>
      </c>
      <c r="CC78" s="588"/>
      <c r="CD78" s="588"/>
      <c r="CE78" s="588"/>
      <c r="CF78" s="588"/>
      <c r="CG78" s="589"/>
      <c r="CH78" s="587">
        <f>'Exhibit A'!GT136</f>
        <v>0</v>
      </c>
      <c r="CI78" s="588"/>
      <c r="CJ78" s="588"/>
      <c r="CK78" s="588"/>
      <c r="CL78" s="588"/>
      <c r="CM78" s="589"/>
    </row>
    <row r="79" spans="2:91" ht="12" customHeight="1" thickBot="1" x14ac:dyDescent="0.25">
      <c r="B79" s="739" t="s">
        <v>231</v>
      </c>
      <c r="C79" s="740"/>
      <c r="D79" s="740"/>
      <c r="E79" s="740"/>
      <c r="F79" s="740"/>
      <c r="G79" s="740"/>
      <c r="H79" s="740"/>
      <c r="I79" s="740"/>
      <c r="J79" s="740"/>
      <c r="K79" s="740"/>
      <c r="L79" s="740"/>
      <c r="M79" s="740"/>
      <c r="N79" s="740"/>
      <c r="O79" s="740"/>
      <c r="P79" s="740"/>
      <c r="Q79" s="740"/>
      <c r="R79" s="740"/>
      <c r="S79" s="740"/>
      <c r="T79" s="740"/>
      <c r="U79" s="740"/>
      <c r="V79" s="740"/>
      <c r="W79" s="740"/>
      <c r="X79" s="257"/>
      <c r="Y79" s="257"/>
      <c r="Z79" s="257"/>
      <c r="AA79" s="257"/>
      <c r="AB79" s="257"/>
      <c r="AC79" s="257"/>
      <c r="AD79" s="257"/>
      <c r="AE79" s="119"/>
      <c r="AF79" s="257"/>
      <c r="AG79" s="258"/>
      <c r="AH79" s="587">
        <f>'Exhibit A'!CL137</f>
        <v>0</v>
      </c>
      <c r="AI79" s="588"/>
      <c r="AJ79" s="588"/>
      <c r="AK79" s="588"/>
      <c r="AL79" s="588"/>
      <c r="AM79" s="589"/>
      <c r="AN79" s="587">
        <f>'Exhibit A'!CS137</f>
        <v>0</v>
      </c>
      <c r="AO79" s="588"/>
      <c r="AP79" s="588"/>
      <c r="AQ79" s="588"/>
      <c r="AR79" s="588"/>
      <c r="AS79" s="589"/>
      <c r="AV79" s="776" t="s">
        <v>281</v>
      </c>
      <c r="AW79" s="777"/>
      <c r="AX79" s="777"/>
      <c r="AY79" s="777"/>
      <c r="AZ79" s="777"/>
      <c r="BA79" s="777"/>
      <c r="BB79" s="777"/>
      <c r="BC79" s="777"/>
      <c r="BD79" s="777"/>
      <c r="BE79" s="777"/>
      <c r="BF79" s="777"/>
      <c r="BG79" s="777"/>
      <c r="BH79" s="777"/>
      <c r="BI79" s="777"/>
      <c r="BJ79" s="777"/>
      <c r="BK79" s="777"/>
      <c r="BL79" s="777"/>
      <c r="BM79" s="777"/>
      <c r="BN79" s="777"/>
      <c r="BO79" s="777"/>
      <c r="BP79" s="777"/>
      <c r="BQ79" s="778"/>
      <c r="BR79" s="255"/>
      <c r="BS79" s="255"/>
      <c r="BT79" s="255"/>
      <c r="BU79" s="255"/>
      <c r="BV79" s="255"/>
      <c r="BW79" s="255"/>
      <c r="BX79" s="255"/>
      <c r="BY79" s="228"/>
      <c r="BZ79" s="255"/>
      <c r="CA79" s="256"/>
      <c r="CB79" s="573">
        <f>SUM(CB70:CG78)</f>
        <v>0</v>
      </c>
      <c r="CC79" s="574"/>
      <c r="CD79" s="574"/>
      <c r="CE79" s="574"/>
      <c r="CF79" s="574"/>
      <c r="CG79" s="575"/>
      <c r="CH79" s="573">
        <f>SUM(CH70:CM78)</f>
        <v>0</v>
      </c>
      <c r="CI79" s="574"/>
      <c r="CJ79" s="574"/>
      <c r="CK79" s="574"/>
      <c r="CL79" s="574"/>
      <c r="CM79" s="575"/>
    </row>
    <row r="80" spans="2:91" ht="12" customHeight="1" thickTop="1" x14ac:dyDescent="0.2">
      <c r="B80" s="739" t="s">
        <v>232</v>
      </c>
      <c r="C80" s="740"/>
      <c r="D80" s="740"/>
      <c r="E80" s="740"/>
      <c r="F80" s="740"/>
      <c r="G80" s="740"/>
      <c r="H80" s="740"/>
      <c r="I80" s="740"/>
      <c r="J80" s="740"/>
      <c r="K80" s="740"/>
      <c r="L80" s="740"/>
      <c r="M80" s="740"/>
      <c r="N80" s="740"/>
      <c r="O80" s="740"/>
      <c r="P80" s="740"/>
      <c r="Q80" s="740"/>
      <c r="R80" s="740"/>
      <c r="S80" s="740"/>
      <c r="T80" s="740"/>
      <c r="U80" s="740"/>
      <c r="V80" s="740"/>
      <c r="W80" s="740"/>
      <c r="X80" s="242"/>
      <c r="Y80" s="242"/>
      <c r="Z80" s="242"/>
      <c r="AA80" s="242"/>
      <c r="AB80" s="242"/>
      <c r="AC80" s="242"/>
      <c r="AD80" s="242"/>
      <c r="AE80" s="223"/>
      <c r="AF80" s="242"/>
      <c r="AG80" s="243"/>
      <c r="AH80" s="587">
        <f>'Exhibit A'!CL138</f>
        <v>0</v>
      </c>
      <c r="AI80" s="588"/>
      <c r="AJ80" s="588"/>
      <c r="AK80" s="588"/>
      <c r="AL80" s="588"/>
      <c r="AM80" s="589"/>
      <c r="AN80" s="587">
        <f>'Exhibit A'!CS138</f>
        <v>0</v>
      </c>
      <c r="AO80" s="588"/>
      <c r="AP80" s="588"/>
      <c r="AQ80" s="588"/>
      <c r="AR80" s="588"/>
      <c r="AS80" s="589"/>
      <c r="AV80" s="782" t="s">
        <v>757</v>
      </c>
      <c r="AW80" s="783"/>
      <c r="AX80" s="783"/>
      <c r="AY80" s="783"/>
      <c r="AZ80" s="783"/>
      <c r="BA80" s="783"/>
      <c r="BB80" s="783"/>
      <c r="BC80" s="783"/>
      <c r="BD80" s="783"/>
      <c r="BE80" s="783"/>
      <c r="BF80" s="783"/>
      <c r="BG80" s="783"/>
      <c r="BH80" s="783"/>
      <c r="BI80" s="783"/>
      <c r="BJ80" s="783"/>
      <c r="BK80" s="783"/>
      <c r="BL80" s="783"/>
      <c r="BM80" s="783"/>
      <c r="BN80" s="783"/>
      <c r="BO80" s="783"/>
      <c r="BP80" s="783"/>
      <c r="BQ80" s="784"/>
      <c r="BR80" s="257"/>
      <c r="BS80" s="257"/>
      <c r="BT80" s="257"/>
      <c r="BU80" s="257"/>
      <c r="BV80" s="257"/>
      <c r="BW80" s="257"/>
      <c r="BX80" s="257"/>
      <c r="BY80" s="119"/>
      <c r="BZ80" s="257"/>
      <c r="CA80" s="258"/>
      <c r="CB80" s="741"/>
      <c r="CC80" s="742"/>
      <c r="CD80" s="742"/>
      <c r="CE80" s="742"/>
      <c r="CF80" s="742"/>
      <c r="CG80" s="743"/>
      <c r="CH80" s="741"/>
      <c r="CI80" s="742"/>
      <c r="CJ80" s="742"/>
      <c r="CK80" s="742"/>
      <c r="CL80" s="742"/>
      <c r="CM80" s="743"/>
    </row>
    <row r="81" spans="2:91" ht="12" customHeight="1" x14ac:dyDescent="0.2">
      <c r="B81" s="739" t="s">
        <v>233</v>
      </c>
      <c r="C81" s="740"/>
      <c r="D81" s="740"/>
      <c r="E81" s="740"/>
      <c r="F81" s="740"/>
      <c r="G81" s="740"/>
      <c r="H81" s="740"/>
      <c r="I81" s="740"/>
      <c r="J81" s="740"/>
      <c r="K81" s="740"/>
      <c r="L81" s="740"/>
      <c r="M81" s="740"/>
      <c r="N81" s="740"/>
      <c r="O81" s="740"/>
      <c r="P81" s="740"/>
      <c r="Q81" s="740"/>
      <c r="R81" s="740"/>
      <c r="S81" s="740"/>
      <c r="T81" s="740"/>
      <c r="U81" s="740"/>
      <c r="V81" s="740"/>
      <c r="W81" s="740"/>
      <c r="X81" s="242"/>
      <c r="Y81" s="242"/>
      <c r="Z81" s="242"/>
      <c r="AA81" s="242"/>
      <c r="AB81" s="242"/>
      <c r="AC81" s="242"/>
      <c r="AD81" s="242"/>
      <c r="AE81" s="223"/>
      <c r="AF81" s="242"/>
      <c r="AG81" s="243"/>
      <c r="AH81" s="587">
        <f>'Exhibit A'!CL139</f>
        <v>0</v>
      </c>
      <c r="AI81" s="588"/>
      <c r="AJ81" s="588"/>
      <c r="AK81" s="588"/>
      <c r="AL81" s="588"/>
      <c r="AM81" s="589"/>
      <c r="AN81" s="587">
        <f>'Exhibit A'!CS139</f>
        <v>0</v>
      </c>
      <c r="AO81" s="588"/>
      <c r="AP81" s="588"/>
      <c r="AQ81" s="588"/>
      <c r="AR81" s="588"/>
      <c r="AS81" s="589"/>
      <c r="AV81" s="761" t="s">
        <v>283</v>
      </c>
      <c r="AW81" s="762"/>
      <c r="AX81" s="762"/>
      <c r="AY81" s="762"/>
      <c r="AZ81" s="762"/>
      <c r="BA81" s="762"/>
      <c r="BB81" s="762"/>
      <c r="BC81" s="762"/>
      <c r="BD81" s="762"/>
      <c r="BE81" s="762"/>
      <c r="BF81" s="762"/>
      <c r="BG81" s="762"/>
      <c r="BH81" s="762"/>
      <c r="BI81" s="762"/>
      <c r="BJ81" s="762"/>
      <c r="BK81" s="762"/>
      <c r="BL81" s="762"/>
      <c r="BM81" s="762"/>
      <c r="BN81" s="762"/>
      <c r="BO81" s="762"/>
      <c r="BP81" s="762"/>
      <c r="BQ81" s="763"/>
      <c r="BR81" s="242"/>
      <c r="BS81" s="242"/>
      <c r="BT81" s="242"/>
      <c r="BU81" s="242"/>
      <c r="BV81" s="242"/>
      <c r="BW81" s="242"/>
      <c r="BX81" s="242"/>
      <c r="BY81" s="223"/>
      <c r="BZ81" s="242"/>
      <c r="CA81" s="243"/>
      <c r="CB81" s="587">
        <f>'Exhibit A'!GM139</f>
        <v>0</v>
      </c>
      <c r="CC81" s="588"/>
      <c r="CD81" s="588"/>
      <c r="CE81" s="588"/>
      <c r="CF81" s="588"/>
      <c r="CG81" s="589"/>
      <c r="CH81" s="587">
        <f>'Exhibit A'!GT139</f>
        <v>0</v>
      </c>
      <c r="CI81" s="588"/>
      <c r="CJ81" s="588"/>
      <c r="CK81" s="588"/>
      <c r="CL81" s="588"/>
      <c r="CM81" s="589"/>
    </row>
    <row r="82" spans="2:91" ht="12" customHeight="1" x14ac:dyDescent="0.2">
      <c r="B82" s="739" t="s">
        <v>234</v>
      </c>
      <c r="C82" s="740"/>
      <c r="D82" s="740"/>
      <c r="E82" s="740"/>
      <c r="F82" s="740"/>
      <c r="G82" s="740"/>
      <c r="H82" s="740"/>
      <c r="I82" s="740"/>
      <c r="J82" s="740"/>
      <c r="K82" s="740"/>
      <c r="L82" s="740"/>
      <c r="M82" s="740"/>
      <c r="N82" s="740"/>
      <c r="O82" s="740"/>
      <c r="P82" s="740"/>
      <c r="Q82" s="740"/>
      <c r="R82" s="740"/>
      <c r="S82" s="740"/>
      <c r="T82" s="740"/>
      <c r="U82" s="740"/>
      <c r="V82" s="740"/>
      <c r="W82" s="740"/>
      <c r="X82" s="242"/>
      <c r="Y82" s="242"/>
      <c r="Z82" s="242"/>
      <c r="AA82" s="242"/>
      <c r="AB82" s="242"/>
      <c r="AC82" s="242"/>
      <c r="AD82" s="242"/>
      <c r="AE82" s="223"/>
      <c r="AF82" s="242"/>
      <c r="AG82" s="243"/>
      <c r="AH82" s="587">
        <f>'Exhibit A'!CL140</f>
        <v>0</v>
      </c>
      <c r="AI82" s="588"/>
      <c r="AJ82" s="588"/>
      <c r="AK82" s="588"/>
      <c r="AL82" s="588"/>
      <c r="AM82" s="589"/>
      <c r="AN82" s="587">
        <f>'Exhibit A'!CS140</f>
        <v>0</v>
      </c>
      <c r="AO82" s="588"/>
      <c r="AP82" s="588"/>
      <c r="AQ82" s="588"/>
      <c r="AR82" s="588"/>
      <c r="AS82" s="589"/>
      <c r="AV82" s="761" t="s">
        <v>284</v>
      </c>
      <c r="AW82" s="762"/>
      <c r="AX82" s="762"/>
      <c r="AY82" s="762"/>
      <c r="AZ82" s="762"/>
      <c r="BA82" s="762"/>
      <c r="BB82" s="762"/>
      <c r="BC82" s="762"/>
      <c r="BD82" s="762"/>
      <c r="BE82" s="762"/>
      <c r="BF82" s="762"/>
      <c r="BG82" s="762"/>
      <c r="BH82" s="762"/>
      <c r="BI82" s="762"/>
      <c r="BJ82" s="762"/>
      <c r="BK82" s="762"/>
      <c r="BL82" s="762"/>
      <c r="BM82" s="762"/>
      <c r="BN82" s="762"/>
      <c r="BO82" s="762"/>
      <c r="BP82" s="762"/>
      <c r="BQ82" s="763"/>
      <c r="BR82" s="242"/>
      <c r="BS82" s="242"/>
      <c r="BT82" s="242"/>
      <c r="BU82" s="242"/>
      <c r="BV82" s="242"/>
      <c r="BW82" s="242"/>
      <c r="BX82" s="242"/>
      <c r="BY82" s="223"/>
      <c r="BZ82" s="242"/>
      <c r="CA82" s="243"/>
      <c r="CB82" s="587">
        <f>'Exhibit A'!GM140</f>
        <v>0</v>
      </c>
      <c r="CC82" s="588"/>
      <c r="CD82" s="588"/>
      <c r="CE82" s="588"/>
      <c r="CF82" s="588"/>
      <c r="CG82" s="589"/>
      <c r="CH82" s="587">
        <f>'Exhibit A'!GT140</f>
        <v>0</v>
      </c>
      <c r="CI82" s="588"/>
      <c r="CJ82" s="588"/>
      <c r="CK82" s="588"/>
      <c r="CL82" s="588"/>
      <c r="CM82" s="589"/>
    </row>
    <row r="83" spans="2:91" ht="12" customHeight="1" x14ac:dyDescent="0.2">
      <c r="B83" s="739" t="s">
        <v>235</v>
      </c>
      <c r="C83" s="740"/>
      <c r="D83" s="740"/>
      <c r="E83" s="740"/>
      <c r="F83" s="740"/>
      <c r="G83" s="740"/>
      <c r="H83" s="740"/>
      <c r="I83" s="740"/>
      <c r="J83" s="740"/>
      <c r="K83" s="740"/>
      <c r="L83" s="740"/>
      <c r="M83" s="740"/>
      <c r="N83" s="740"/>
      <c r="O83" s="740"/>
      <c r="P83" s="740"/>
      <c r="Q83" s="740"/>
      <c r="R83" s="740"/>
      <c r="S83" s="740"/>
      <c r="T83" s="740"/>
      <c r="U83" s="740"/>
      <c r="V83" s="740"/>
      <c r="W83" s="740"/>
      <c r="X83" s="242"/>
      <c r="Y83" s="242"/>
      <c r="Z83" s="242"/>
      <c r="AA83" s="242"/>
      <c r="AB83" s="242"/>
      <c r="AC83" s="242"/>
      <c r="AD83" s="242"/>
      <c r="AE83" s="223"/>
      <c r="AF83" s="242"/>
      <c r="AG83" s="243"/>
      <c r="AH83" s="587">
        <f>'Exhibit A'!CL141</f>
        <v>0</v>
      </c>
      <c r="AI83" s="588"/>
      <c r="AJ83" s="588"/>
      <c r="AK83" s="588"/>
      <c r="AL83" s="588"/>
      <c r="AM83" s="589"/>
      <c r="AN83" s="587">
        <f>'Exhibit A'!CS141</f>
        <v>0</v>
      </c>
      <c r="AO83" s="588"/>
      <c r="AP83" s="588"/>
      <c r="AQ83" s="588"/>
      <c r="AR83" s="588"/>
      <c r="AS83" s="589"/>
      <c r="AV83" s="761" t="s">
        <v>285</v>
      </c>
      <c r="AW83" s="762"/>
      <c r="AX83" s="762"/>
      <c r="AY83" s="762"/>
      <c r="AZ83" s="762"/>
      <c r="BA83" s="762"/>
      <c r="BB83" s="762"/>
      <c r="BC83" s="762"/>
      <c r="BD83" s="762"/>
      <c r="BE83" s="762"/>
      <c r="BF83" s="762"/>
      <c r="BG83" s="762"/>
      <c r="BH83" s="762"/>
      <c r="BI83" s="762"/>
      <c r="BJ83" s="762"/>
      <c r="BK83" s="762"/>
      <c r="BL83" s="762"/>
      <c r="BM83" s="762"/>
      <c r="BN83" s="762"/>
      <c r="BO83" s="762"/>
      <c r="BP83" s="762"/>
      <c r="BQ83" s="763"/>
      <c r="BR83" s="242"/>
      <c r="BS83" s="242"/>
      <c r="BT83" s="242"/>
      <c r="BU83" s="242"/>
      <c r="BV83" s="242"/>
      <c r="BW83" s="242"/>
      <c r="BX83" s="242"/>
      <c r="BY83" s="223"/>
      <c r="BZ83" s="242"/>
      <c r="CA83" s="243"/>
      <c r="CB83" s="587">
        <f>'Exhibit A'!GM141</f>
        <v>0</v>
      </c>
      <c r="CC83" s="588"/>
      <c r="CD83" s="588"/>
      <c r="CE83" s="588"/>
      <c r="CF83" s="588"/>
      <c r="CG83" s="589"/>
      <c r="CH83" s="587">
        <f>'Exhibit A'!GT141</f>
        <v>0</v>
      </c>
      <c r="CI83" s="588"/>
      <c r="CJ83" s="588"/>
      <c r="CK83" s="588"/>
      <c r="CL83" s="588"/>
      <c r="CM83" s="589"/>
    </row>
    <row r="84" spans="2:91" ht="12" customHeight="1" x14ac:dyDescent="0.2">
      <c r="B84" s="739" t="s">
        <v>236</v>
      </c>
      <c r="C84" s="740"/>
      <c r="D84" s="740"/>
      <c r="E84" s="740"/>
      <c r="F84" s="740"/>
      <c r="G84" s="740"/>
      <c r="H84" s="740"/>
      <c r="I84" s="740"/>
      <c r="J84" s="740"/>
      <c r="K84" s="740"/>
      <c r="L84" s="740"/>
      <c r="M84" s="740"/>
      <c r="N84" s="740"/>
      <c r="O84" s="740"/>
      <c r="P84" s="740"/>
      <c r="Q84" s="740"/>
      <c r="R84" s="740"/>
      <c r="S84" s="740"/>
      <c r="T84" s="740"/>
      <c r="U84" s="740"/>
      <c r="V84" s="740"/>
      <c r="W84" s="740"/>
      <c r="X84" s="242"/>
      <c r="Y84" s="242"/>
      <c r="Z84" s="242"/>
      <c r="AA84" s="242"/>
      <c r="AB84" s="242"/>
      <c r="AC84" s="242"/>
      <c r="AD84" s="242"/>
      <c r="AE84" s="223"/>
      <c r="AF84" s="242"/>
      <c r="AG84" s="243"/>
      <c r="AH84" s="587">
        <f>'Exhibit A'!CL142</f>
        <v>0</v>
      </c>
      <c r="AI84" s="588"/>
      <c r="AJ84" s="588"/>
      <c r="AK84" s="588"/>
      <c r="AL84" s="588"/>
      <c r="AM84" s="589"/>
      <c r="AN84" s="587">
        <f>'Exhibit A'!CS142</f>
        <v>0</v>
      </c>
      <c r="AO84" s="588"/>
      <c r="AP84" s="588"/>
      <c r="AQ84" s="588"/>
      <c r="AR84" s="588"/>
      <c r="AS84" s="589"/>
      <c r="AV84" s="758" t="s">
        <v>286</v>
      </c>
      <c r="AW84" s="759"/>
      <c r="AX84" s="759"/>
      <c r="AY84" s="759"/>
      <c r="AZ84" s="759"/>
      <c r="BA84" s="759"/>
      <c r="BB84" s="759"/>
      <c r="BC84" s="759"/>
      <c r="BD84" s="759"/>
      <c r="BE84" s="759"/>
      <c r="BF84" s="759"/>
      <c r="BG84" s="759"/>
      <c r="BH84" s="759"/>
      <c r="BI84" s="759"/>
      <c r="BJ84" s="759"/>
      <c r="BK84" s="759"/>
      <c r="BL84" s="759"/>
      <c r="BM84" s="759"/>
      <c r="BN84" s="759"/>
      <c r="BO84" s="759"/>
      <c r="BP84" s="759"/>
      <c r="BQ84" s="760"/>
      <c r="BR84" s="247"/>
      <c r="BS84" s="247"/>
      <c r="BT84" s="247"/>
      <c r="BU84" s="247"/>
      <c r="BV84" s="247"/>
      <c r="BW84" s="247"/>
      <c r="BX84" s="247"/>
      <c r="BY84" s="248"/>
      <c r="BZ84" s="247"/>
      <c r="CA84" s="249"/>
      <c r="CB84" s="587">
        <f>'Exhibit A'!GM142</f>
        <v>0</v>
      </c>
      <c r="CC84" s="588"/>
      <c r="CD84" s="588"/>
      <c r="CE84" s="588"/>
      <c r="CF84" s="588"/>
      <c r="CG84" s="589"/>
      <c r="CH84" s="587">
        <f>'Exhibit A'!GT142</f>
        <v>0</v>
      </c>
      <c r="CI84" s="588"/>
      <c r="CJ84" s="588"/>
      <c r="CK84" s="588"/>
      <c r="CL84" s="588"/>
      <c r="CM84" s="589"/>
    </row>
    <row r="85" spans="2:91" ht="12" customHeight="1" x14ac:dyDescent="0.2">
      <c r="B85" s="739" t="s">
        <v>237</v>
      </c>
      <c r="C85" s="740"/>
      <c r="D85" s="740"/>
      <c r="E85" s="740"/>
      <c r="F85" s="740"/>
      <c r="G85" s="740"/>
      <c r="H85" s="740"/>
      <c r="I85" s="740"/>
      <c r="J85" s="740"/>
      <c r="K85" s="740"/>
      <c r="L85" s="740"/>
      <c r="M85" s="740"/>
      <c r="N85" s="740"/>
      <c r="O85" s="740"/>
      <c r="P85" s="740"/>
      <c r="Q85" s="740"/>
      <c r="R85" s="740"/>
      <c r="S85" s="740"/>
      <c r="T85" s="740"/>
      <c r="U85" s="740"/>
      <c r="V85" s="740"/>
      <c r="W85" s="740"/>
      <c r="X85" s="242"/>
      <c r="Y85" s="242"/>
      <c r="Z85" s="242"/>
      <c r="AA85" s="242"/>
      <c r="AB85" s="242"/>
      <c r="AC85" s="242"/>
      <c r="AD85" s="242"/>
      <c r="AE85" s="223"/>
      <c r="AF85" s="242"/>
      <c r="AG85" s="243"/>
      <c r="AH85" s="587">
        <f>'Exhibit A'!CL143</f>
        <v>0</v>
      </c>
      <c r="AI85" s="588"/>
      <c r="AJ85" s="588"/>
      <c r="AK85" s="588"/>
      <c r="AL85" s="588"/>
      <c r="AM85" s="589"/>
      <c r="AN85" s="587">
        <f>'Exhibit A'!CS143</f>
        <v>0</v>
      </c>
      <c r="AO85" s="588"/>
      <c r="AP85" s="588"/>
      <c r="AQ85" s="588"/>
      <c r="AR85" s="588"/>
      <c r="AS85" s="589"/>
      <c r="AV85" s="761" t="s">
        <v>287</v>
      </c>
      <c r="AW85" s="762"/>
      <c r="AX85" s="762"/>
      <c r="AY85" s="762"/>
      <c r="AZ85" s="762"/>
      <c r="BA85" s="762"/>
      <c r="BB85" s="762"/>
      <c r="BC85" s="762"/>
      <c r="BD85" s="762"/>
      <c r="BE85" s="762"/>
      <c r="BF85" s="762"/>
      <c r="BG85" s="762"/>
      <c r="BH85" s="762"/>
      <c r="BI85" s="762"/>
      <c r="BJ85" s="762"/>
      <c r="BK85" s="762"/>
      <c r="BL85" s="762"/>
      <c r="BM85" s="762"/>
      <c r="BN85" s="762"/>
      <c r="BO85" s="762"/>
      <c r="BP85" s="762"/>
      <c r="BQ85" s="763"/>
      <c r="BR85" s="242"/>
      <c r="BS85" s="242"/>
      <c r="BT85" s="242"/>
      <c r="BU85" s="242"/>
      <c r="BV85" s="242"/>
      <c r="BW85" s="242"/>
      <c r="BX85" s="242"/>
      <c r="BY85" s="223"/>
      <c r="BZ85" s="242"/>
      <c r="CA85" s="243"/>
      <c r="CB85" s="587">
        <f>'Exhibit A'!GM143</f>
        <v>0</v>
      </c>
      <c r="CC85" s="588"/>
      <c r="CD85" s="588"/>
      <c r="CE85" s="588"/>
      <c r="CF85" s="588"/>
      <c r="CG85" s="589"/>
      <c r="CH85" s="587">
        <f>'Exhibit A'!GT143</f>
        <v>0</v>
      </c>
      <c r="CI85" s="588"/>
      <c r="CJ85" s="588"/>
      <c r="CK85" s="588"/>
      <c r="CL85" s="588"/>
      <c r="CM85" s="589"/>
    </row>
    <row r="86" spans="2:91" ht="12" customHeight="1" x14ac:dyDescent="0.2">
      <c r="B86" s="739" t="s">
        <v>238</v>
      </c>
      <c r="C86" s="740"/>
      <c r="D86" s="740"/>
      <c r="E86" s="740"/>
      <c r="F86" s="740"/>
      <c r="G86" s="740"/>
      <c r="H86" s="740"/>
      <c r="I86" s="740"/>
      <c r="J86" s="740"/>
      <c r="K86" s="740"/>
      <c r="L86" s="740"/>
      <c r="M86" s="740"/>
      <c r="N86" s="740"/>
      <c r="O86" s="740"/>
      <c r="P86" s="740"/>
      <c r="Q86" s="740"/>
      <c r="R86" s="740"/>
      <c r="S86" s="740"/>
      <c r="T86" s="740"/>
      <c r="U86" s="740"/>
      <c r="V86" s="740"/>
      <c r="W86" s="740"/>
      <c r="X86" s="247"/>
      <c r="Y86" s="247"/>
      <c r="Z86" s="247"/>
      <c r="AA86" s="247"/>
      <c r="AB86" s="247"/>
      <c r="AC86" s="247"/>
      <c r="AD86" s="247"/>
      <c r="AE86" s="248"/>
      <c r="AF86" s="247"/>
      <c r="AG86" s="249"/>
      <c r="AH86" s="587">
        <f>'Exhibit A'!CL144</f>
        <v>0</v>
      </c>
      <c r="AI86" s="588"/>
      <c r="AJ86" s="588"/>
      <c r="AK86" s="588"/>
      <c r="AL86" s="588"/>
      <c r="AM86" s="589"/>
      <c r="AN86" s="587">
        <f>'Exhibit A'!CS144</f>
        <v>0</v>
      </c>
      <c r="AO86" s="588"/>
      <c r="AP86" s="588"/>
      <c r="AQ86" s="588"/>
      <c r="AR86" s="588"/>
      <c r="AS86" s="589"/>
      <c r="AV86" s="761" t="s">
        <v>288</v>
      </c>
      <c r="AW86" s="762"/>
      <c r="AX86" s="762"/>
      <c r="AY86" s="762"/>
      <c r="AZ86" s="762"/>
      <c r="BA86" s="762"/>
      <c r="BB86" s="762"/>
      <c r="BC86" s="762"/>
      <c r="BD86" s="762"/>
      <c r="BE86" s="762"/>
      <c r="BF86" s="762"/>
      <c r="BG86" s="762"/>
      <c r="BH86" s="762"/>
      <c r="BI86" s="762"/>
      <c r="BJ86" s="762"/>
      <c r="BK86" s="762"/>
      <c r="BL86" s="762"/>
      <c r="BM86" s="762"/>
      <c r="BN86" s="762"/>
      <c r="BO86" s="762"/>
      <c r="BP86" s="762"/>
      <c r="BQ86" s="763"/>
      <c r="BR86" s="247"/>
      <c r="BS86" s="247"/>
      <c r="BT86" s="247"/>
      <c r="BU86" s="247"/>
      <c r="BV86" s="247"/>
      <c r="BW86" s="247"/>
      <c r="BX86" s="247"/>
      <c r="BY86" s="248"/>
      <c r="BZ86" s="247"/>
      <c r="CA86" s="249"/>
      <c r="CB86" s="587">
        <f>'Exhibit A'!GM144</f>
        <v>0</v>
      </c>
      <c r="CC86" s="588"/>
      <c r="CD86" s="588"/>
      <c r="CE86" s="588"/>
      <c r="CF86" s="588"/>
      <c r="CG86" s="589"/>
      <c r="CH86" s="587">
        <f>'Exhibit A'!GT144</f>
        <v>0</v>
      </c>
      <c r="CI86" s="588"/>
      <c r="CJ86" s="588"/>
      <c r="CK86" s="588"/>
      <c r="CL86" s="588"/>
      <c r="CM86" s="589"/>
    </row>
    <row r="87" spans="2:91" ht="12" customHeight="1" thickBot="1" x14ac:dyDescent="0.25">
      <c r="B87" s="748" t="s">
        <v>239</v>
      </c>
      <c r="C87" s="749"/>
      <c r="D87" s="749"/>
      <c r="E87" s="749"/>
      <c r="F87" s="749"/>
      <c r="G87" s="749"/>
      <c r="H87" s="749"/>
      <c r="I87" s="749"/>
      <c r="J87" s="749"/>
      <c r="K87" s="749"/>
      <c r="L87" s="749"/>
      <c r="M87" s="749"/>
      <c r="N87" s="749"/>
      <c r="O87" s="749"/>
      <c r="P87" s="749"/>
      <c r="Q87" s="749"/>
      <c r="R87" s="749"/>
      <c r="S87" s="749"/>
      <c r="T87" s="749"/>
      <c r="U87" s="749"/>
      <c r="V87" s="749"/>
      <c r="W87" s="749"/>
      <c r="X87" s="253"/>
      <c r="Y87" s="253"/>
      <c r="Z87" s="253"/>
      <c r="AA87" s="253"/>
      <c r="AB87" s="253"/>
      <c r="AC87" s="253"/>
      <c r="AD87" s="253"/>
      <c r="AE87" s="248"/>
      <c r="AF87" s="253"/>
      <c r="AG87" s="254"/>
      <c r="AH87" s="744">
        <f>SUM(AH79:AM86)</f>
        <v>0</v>
      </c>
      <c r="AI87" s="745"/>
      <c r="AJ87" s="745"/>
      <c r="AK87" s="745"/>
      <c r="AL87" s="745"/>
      <c r="AM87" s="746"/>
      <c r="AN87" s="744">
        <f>SUM(AN79:AS86)</f>
        <v>0</v>
      </c>
      <c r="AO87" s="745"/>
      <c r="AP87" s="745"/>
      <c r="AQ87" s="745"/>
      <c r="AR87" s="745"/>
      <c r="AS87" s="746"/>
      <c r="AV87" s="761" t="s">
        <v>289</v>
      </c>
      <c r="AW87" s="762"/>
      <c r="AX87" s="762"/>
      <c r="AY87" s="762"/>
      <c r="AZ87" s="762"/>
      <c r="BA87" s="762"/>
      <c r="BB87" s="762"/>
      <c r="BC87" s="762"/>
      <c r="BD87" s="762"/>
      <c r="BE87" s="762"/>
      <c r="BF87" s="762"/>
      <c r="BG87" s="762"/>
      <c r="BH87" s="762"/>
      <c r="BI87" s="762"/>
      <c r="BJ87" s="762"/>
      <c r="BK87" s="762"/>
      <c r="BL87" s="762"/>
      <c r="BM87" s="762"/>
      <c r="BN87" s="762"/>
      <c r="BO87" s="762"/>
      <c r="BP87" s="762"/>
      <c r="BQ87" s="763"/>
      <c r="BR87" s="147"/>
      <c r="BS87" s="147"/>
      <c r="BT87" s="147"/>
      <c r="BU87" s="147"/>
      <c r="BV87" s="147"/>
      <c r="BW87" s="147"/>
      <c r="BX87" s="147"/>
      <c r="BY87" s="223"/>
      <c r="BZ87" s="147"/>
      <c r="CA87" s="146"/>
      <c r="CB87" s="587">
        <f>'Exhibit A'!GM145</f>
        <v>0</v>
      </c>
      <c r="CC87" s="588"/>
      <c r="CD87" s="588"/>
      <c r="CE87" s="588"/>
      <c r="CF87" s="588"/>
      <c r="CG87" s="589"/>
      <c r="CH87" s="587">
        <f>'Exhibit A'!GT145</f>
        <v>0</v>
      </c>
      <c r="CI87" s="588"/>
      <c r="CJ87" s="588"/>
      <c r="CK87" s="588"/>
      <c r="CL87" s="588"/>
      <c r="CM87" s="589"/>
    </row>
    <row r="88" spans="2:91" ht="12" customHeight="1" thickTop="1" x14ac:dyDescent="0.2">
      <c r="B88" s="753" t="s">
        <v>753</v>
      </c>
      <c r="C88" s="754"/>
      <c r="D88" s="754"/>
      <c r="E88" s="754"/>
      <c r="F88" s="754"/>
      <c r="G88" s="754"/>
      <c r="H88" s="754"/>
      <c r="I88" s="754"/>
      <c r="J88" s="754"/>
      <c r="K88" s="754"/>
      <c r="L88" s="754"/>
      <c r="M88" s="754"/>
      <c r="N88" s="754"/>
      <c r="O88" s="754"/>
      <c r="P88" s="754"/>
      <c r="Q88" s="754"/>
      <c r="R88" s="754"/>
      <c r="S88" s="754"/>
      <c r="T88" s="754"/>
      <c r="U88" s="754"/>
      <c r="V88" s="754"/>
      <c r="W88" s="754"/>
      <c r="X88" s="161"/>
      <c r="Y88" s="161"/>
      <c r="Z88" s="161"/>
      <c r="AA88" s="161"/>
      <c r="AB88" s="161"/>
      <c r="AC88" s="161"/>
      <c r="AD88" s="161"/>
      <c r="AE88" s="241"/>
      <c r="AF88" s="161"/>
      <c r="AG88" s="162"/>
      <c r="AH88" s="567"/>
      <c r="AI88" s="568"/>
      <c r="AJ88" s="568"/>
      <c r="AK88" s="568"/>
      <c r="AL88" s="568"/>
      <c r="AM88" s="569"/>
      <c r="AN88" s="567"/>
      <c r="AO88" s="568"/>
      <c r="AP88" s="568"/>
      <c r="AQ88" s="568"/>
      <c r="AR88" s="568"/>
      <c r="AS88" s="569"/>
      <c r="AV88" s="758" t="s">
        <v>290</v>
      </c>
      <c r="AW88" s="759"/>
      <c r="AX88" s="759"/>
      <c r="AY88" s="759"/>
      <c r="AZ88" s="759"/>
      <c r="BA88" s="759"/>
      <c r="BB88" s="759"/>
      <c r="BC88" s="759"/>
      <c r="BD88" s="759"/>
      <c r="BE88" s="759"/>
      <c r="BF88" s="759"/>
      <c r="BG88" s="759"/>
      <c r="BH88" s="759"/>
      <c r="BI88" s="759"/>
      <c r="BJ88" s="759"/>
      <c r="BK88" s="759"/>
      <c r="BL88" s="759"/>
      <c r="BM88" s="759"/>
      <c r="BN88" s="759"/>
      <c r="BO88" s="759"/>
      <c r="BP88" s="759"/>
      <c r="BQ88" s="760"/>
      <c r="BR88" s="237"/>
      <c r="BS88" s="237"/>
      <c r="BT88" s="237"/>
      <c r="BU88" s="237"/>
      <c r="BV88" s="237"/>
      <c r="BW88" s="237"/>
      <c r="BX88" s="237"/>
      <c r="BY88" s="88"/>
      <c r="BZ88" s="237"/>
      <c r="CA88" s="259"/>
      <c r="CB88" s="587">
        <f>'Exhibit A'!GM146</f>
        <v>0</v>
      </c>
      <c r="CC88" s="588"/>
      <c r="CD88" s="588"/>
      <c r="CE88" s="588"/>
      <c r="CF88" s="588"/>
      <c r="CG88" s="589"/>
      <c r="CH88" s="587">
        <f>'Exhibit A'!GT146</f>
        <v>0</v>
      </c>
      <c r="CI88" s="588"/>
      <c r="CJ88" s="588"/>
      <c r="CK88" s="588"/>
      <c r="CL88" s="588"/>
      <c r="CM88" s="589"/>
    </row>
    <row r="89" spans="2:91" ht="12" customHeight="1" thickBot="1" x14ac:dyDescent="0.25">
      <c r="B89" s="739" t="s">
        <v>241</v>
      </c>
      <c r="C89" s="740"/>
      <c r="D89" s="740"/>
      <c r="E89" s="740"/>
      <c r="F89" s="740"/>
      <c r="G89" s="740"/>
      <c r="H89" s="740"/>
      <c r="I89" s="740"/>
      <c r="J89" s="740"/>
      <c r="K89" s="740"/>
      <c r="L89" s="740"/>
      <c r="M89" s="740"/>
      <c r="N89" s="740"/>
      <c r="O89" s="740"/>
      <c r="P89" s="740"/>
      <c r="Q89" s="740"/>
      <c r="R89" s="740"/>
      <c r="S89" s="740"/>
      <c r="T89" s="740"/>
      <c r="U89" s="740"/>
      <c r="V89" s="740"/>
      <c r="W89" s="740"/>
      <c r="X89" s="257"/>
      <c r="Y89" s="257"/>
      <c r="Z89" s="257"/>
      <c r="AA89" s="257"/>
      <c r="AB89" s="257"/>
      <c r="AC89" s="257"/>
      <c r="AD89" s="257"/>
      <c r="AE89" s="119"/>
      <c r="AF89" s="257"/>
      <c r="AG89" s="258"/>
      <c r="AH89" s="587">
        <f>'Exhibit A'!CL147</f>
        <v>0</v>
      </c>
      <c r="AI89" s="588"/>
      <c r="AJ89" s="588"/>
      <c r="AK89" s="588"/>
      <c r="AL89" s="588"/>
      <c r="AM89" s="589"/>
      <c r="AN89" s="587">
        <f>'Exhibit A'!CS147</f>
        <v>0</v>
      </c>
      <c r="AO89" s="588"/>
      <c r="AP89" s="588"/>
      <c r="AQ89" s="588"/>
      <c r="AR89" s="588"/>
      <c r="AS89" s="589"/>
      <c r="AV89" s="776" t="s">
        <v>282</v>
      </c>
      <c r="AW89" s="777"/>
      <c r="AX89" s="777"/>
      <c r="AY89" s="777"/>
      <c r="AZ89" s="777"/>
      <c r="BA89" s="777"/>
      <c r="BB89" s="777"/>
      <c r="BC89" s="777"/>
      <c r="BD89" s="777"/>
      <c r="BE89" s="777"/>
      <c r="BF89" s="777"/>
      <c r="BG89" s="777"/>
      <c r="BH89" s="777"/>
      <c r="BI89" s="777"/>
      <c r="BJ89" s="777"/>
      <c r="BK89" s="777"/>
      <c r="BL89" s="777"/>
      <c r="BM89" s="777"/>
      <c r="BN89" s="777"/>
      <c r="BO89" s="777"/>
      <c r="BP89" s="777"/>
      <c r="BQ89" s="778"/>
      <c r="BR89" s="255"/>
      <c r="BS89" s="255"/>
      <c r="BT89" s="255"/>
      <c r="BU89" s="255"/>
      <c r="BV89" s="255"/>
      <c r="BW89" s="255"/>
      <c r="BX89" s="255"/>
      <c r="BY89" s="228"/>
      <c r="BZ89" s="255"/>
      <c r="CA89" s="256"/>
      <c r="CB89" s="573">
        <f>SUM(CB81:CG88)</f>
        <v>0</v>
      </c>
      <c r="CC89" s="574"/>
      <c r="CD89" s="574"/>
      <c r="CE89" s="574"/>
      <c r="CF89" s="574"/>
      <c r="CG89" s="575"/>
      <c r="CH89" s="573">
        <f>SUM(CH81:CM88)</f>
        <v>0</v>
      </c>
      <c r="CI89" s="574"/>
      <c r="CJ89" s="574"/>
      <c r="CK89" s="574"/>
      <c r="CL89" s="574"/>
      <c r="CM89" s="575"/>
    </row>
    <row r="90" spans="2:91" ht="12" customHeight="1" thickTop="1" x14ac:dyDescent="0.2">
      <c r="B90" s="739" t="s">
        <v>242</v>
      </c>
      <c r="C90" s="740"/>
      <c r="D90" s="740"/>
      <c r="E90" s="740"/>
      <c r="F90" s="740"/>
      <c r="G90" s="740"/>
      <c r="H90" s="740"/>
      <c r="I90" s="740"/>
      <c r="J90" s="740"/>
      <c r="K90" s="740"/>
      <c r="L90" s="740"/>
      <c r="M90" s="740"/>
      <c r="N90" s="740"/>
      <c r="O90" s="740"/>
      <c r="P90" s="740"/>
      <c r="Q90" s="740"/>
      <c r="R90" s="740"/>
      <c r="S90" s="740"/>
      <c r="T90" s="740"/>
      <c r="U90" s="740"/>
      <c r="V90" s="740"/>
      <c r="W90" s="740"/>
      <c r="X90" s="242"/>
      <c r="Y90" s="242"/>
      <c r="Z90" s="242"/>
      <c r="AA90" s="242"/>
      <c r="AB90" s="242"/>
      <c r="AC90" s="242"/>
      <c r="AD90" s="242"/>
      <c r="AE90" s="223"/>
      <c r="AF90" s="242"/>
      <c r="AG90" s="243"/>
      <c r="AH90" s="587">
        <f>'Exhibit A'!CL148</f>
        <v>0</v>
      </c>
      <c r="AI90" s="588"/>
      <c r="AJ90" s="588"/>
      <c r="AK90" s="588"/>
      <c r="AL90" s="588"/>
      <c r="AM90" s="589"/>
      <c r="AN90" s="587">
        <f>'Exhibit A'!CS148</f>
        <v>0</v>
      </c>
      <c r="AO90" s="588"/>
      <c r="AP90" s="588"/>
      <c r="AQ90" s="588"/>
      <c r="AR90" s="588"/>
      <c r="AS90" s="589"/>
      <c r="AV90" s="782" t="s">
        <v>758</v>
      </c>
      <c r="AW90" s="783"/>
      <c r="AX90" s="783"/>
      <c r="AY90" s="783"/>
      <c r="AZ90" s="783"/>
      <c r="BA90" s="783"/>
      <c r="BB90" s="783"/>
      <c r="BC90" s="783"/>
      <c r="BD90" s="783"/>
      <c r="BE90" s="783"/>
      <c r="BF90" s="783"/>
      <c r="BG90" s="783"/>
      <c r="BH90" s="783"/>
      <c r="BI90" s="783"/>
      <c r="BJ90" s="783"/>
      <c r="BK90" s="783"/>
      <c r="BL90" s="783"/>
      <c r="BM90" s="783"/>
      <c r="BN90" s="783"/>
      <c r="BO90" s="783"/>
      <c r="BP90" s="783"/>
      <c r="BQ90" s="784"/>
      <c r="BR90" s="257"/>
      <c r="BS90" s="257"/>
      <c r="BT90" s="257"/>
      <c r="BU90" s="257"/>
      <c r="BV90" s="257"/>
      <c r="BW90" s="257"/>
      <c r="BX90" s="257"/>
      <c r="BY90" s="119"/>
      <c r="BZ90" s="257"/>
      <c r="CA90" s="258"/>
      <c r="CB90" s="741"/>
      <c r="CC90" s="742"/>
      <c r="CD90" s="742"/>
      <c r="CE90" s="742"/>
      <c r="CF90" s="742"/>
      <c r="CG90" s="743"/>
      <c r="CH90" s="741"/>
      <c r="CI90" s="742"/>
      <c r="CJ90" s="742"/>
      <c r="CK90" s="742"/>
      <c r="CL90" s="742"/>
      <c r="CM90" s="743"/>
    </row>
    <row r="91" spans="2:91" ht="12" customHeight="1" x14ac:dyDescent="0.2">
      <c r="B91" s="739" t="s">
        <v>243</v>
      </c>
      <c r="C91" s="740"/>
      <c r="D91" s="740"/>
      <c r="E91" s="740"/>
      <c r="F91" s="740"/>
      <c r="G91" s="740"/>
      <c r="H91" s="740"/>
      <c r="I91" s="740"/>
      <c r="J91" s="740"/>
      <c r="K91" s="740"/>
      <c r="L91" s="740"/>
      <c r="M91" s="740"/>
      <c r="N91" s="740"/>
      <c r="O91" s="740"/>
      <c r="P91" s="740"/>
      <c r="Q91" s="740"/>
      <c r="R91" s="740"/>
      <c r="S91" s="740"/>
      <c r="T91" s="740"/>
      <c r="U91" s="740"/>
      <c r="V91" s="740"/>
      <c r="W91" s="740"/>
      <c r="X91" s="242"/>
      <c r="Y91" s="242"/>
      <c r="Z91" s="242"/>
      <c r="AA91" s="242"/>
      <c r="AB91" s="242"/>
      <c r="AC91" s="242"/>
      <c r="AD91" s="242"/>
      <c r="AE91" s="223"/>
      <c r="AF91" s="242"/>
      <c r="AG91" s="243"/>
      <c r="AH91" s="587">
        <f>'Exhibit A'!CL149</f>
        <v>0</v>
      </c>
      <c r="AI91" s="588"/>
      <c r="AJ91" s="588"/>
      <c r="AK91" s="588"/>
      <c r="AL91" s="588"/>
      <c r="AM91" s="589"/>
      <c r="AN91" s="587">
        <f>'Exhibit A'!CS149</f>
        <v>0</v>
      </c>
      <c r="AO91" s="588"/>
      <c r="AP91" s="588"/>
      <c r="AQ91" s="588"/>
      <c r="AR91" s="588"/>
      <c r="AS91" s="589"/>
      <c r="AV91" s="761" t="s">
        <v>291</v>
      </c>
      <c r="AW91" s="762"/>
      <c r="AX91" s="762"/>
      <c r="AY91" s="762"/>
      <c r="AZ91" s="762"/>
      <c r="BA91" s="762"/>
      <c r="BB91" s="762"/>
      <c r="BC91" s="762"/>
      <c r="BD91" s="762"/>
      <c r="BE91" s="762"/>
      <c r="BF91" s="762"/>
      <c r="BG91" s="762"/>
      <c r="BH91" s="762"/>
      <c r="BI91" s="762"/>
      <c r="BJ91" s="762"/>
      <c r="BK91" s="762"/>
      <c r="BL91" s="762"/>
      <c r="BM91" s="762"/>
      <c r="BN91" s="762"/>
      <c r="BO91" s="762"/>
      <c r="BP91" s="762"/>
      <c r="BQ91" s="763"/>
      <c r="BR91" s="242"/>
      <c r="BS91" s="242"/>
      <c r="BT91" s="242"/>
      <c r="BU91" s="242"/>
      <c r="BV91" s="242"/>
      <c r="BW91" s="242"/>
      <c r="BX91" s="242"/>
      <c r="BY91" s="223"/>
      <c r="BZ91" s="242"/>
      <c r="CA91" s="243"/>
      <c r="CB91" s="587">
        <f>'Exhibit A'!GM149</f>
        <v>0</v>
      </c>
      <c r="CC91" s="588"/>
      <c r="CD91" s="588"/>
      <c r="CE91" s="588"/>
      <c r="CF91" s="588"/>
      <c r="CG91" s="589"/>
      <c r="CH91" s="587">
        <f>'Exhibit A'!GT149</f>
        <v>0</v>
      </c>
      <c r="CI91" s="588"/>
      <c r="CJ91" s="588"/>
      <c r="CK91" s="588"/>
      <c r="CL91" s="588"/>
      <c r="CM91" s="589"/>
    </row>
    <row r="92" spans="2:91" ht="12" customHeight="1" x14ac:dyDescent="0.2">
      <c r="B92" s="739" t="s">
        <v>244</v>
      </c>
      <c r="C92" s="740"/>
      <c r="D92" s="740"/>
      <c r="E92" s="740"/>
      <c r="F92" s="740"/>
      <c r="G92" s="740"/>
      <c r="H92" s="740"/>
      <c r="I92" s="740"/>
      <c r="J92" s="740"/>
      <c r="K92" s="740"/>
      <c r="L92" s="740"/>
      <c r="M92" s="740"/>
      <c r="N92" s="740"/>
      <c r="O92" s="740"/>
      <c r="P92" s="740"/>
      <c r="Q92" s="740"/>
      <c r="R92" s="740"/>
      <c r="S92" s="740"/>
      <c r="T92" s="740"/>
      <c r="U92" s="740"/>
      <c r="V92" s="740"/>
      <c r="W92" s="740"/>
      <c r="X92" s="242"/>
      <c r="Y92" s="242"/>
      <c r="Z92" s="242"/>
      <c r="AA92" s="242"/>
      <c r="AB92" s="242"/>
      <c r="AC92" s="242"/>
      <c r="AD92" s="242"/>
      <c r="AE92" s="223"/>
      <c r="AF92" s="242"/>
      <c r="AG92" s="243"/>
      <c r="AH92" s="587">
        <f>'Exhibit A'!CL150</f>
        <v>0</v>
      </c>
      <c r="AI92" s="588"/>
      <c r="AJ92" s="588"/>
      <c r="AK92" s="588"/>
      <c r="AL92" s="588"/>
      <c r="AM92" s="589"/>
      <c r="AN92" s="587">
        <f>'Exhibit A'!CS150</f>
        <v>0</v>
      </c>
      <c r="AO92" s="588"/>
      <c r="AP92" s="588"/>
      <c r="AQ92" s="588"/>
      <c r="AR92" s="588"/>
      <c r="AS92" s="589"/>
      <c r="AV92" s="761" t="s">
        <v>292</v>
      </c>
      <c r="AW92" s="762"/>
      <c r="AX92" s="762"/>
      <c r="AY92" s="762"/>
      <c r="AZ92" s="762"/>
      <c r="BA92" s="762"/>
      <c r="BB92" s="762"/>
      <c r="BC92" s="762"/>
      <c r="BD92" s="762"/>
      <c r="BE92" s="762"/>
      <c r="BF92" s="762"/>
      <c r="BG92" s="762"/>
      <c r="BH92" s="762"/>
      <c r="BI92" s="762"/>
      <c r="BJ92" s="762"/>
      <c r="BK92" s="762"/>
      <c r="BL92" s="762"/>
      <c r="BM92" s="762"/>
      <c r="BN92" s="762"/>
      <c r="BO92" s="762"/>
      <c r="BP92" s="762"/>
      <c r="BQ92" s="763"/>
      <c r="BR92" s="242"/>
      <c r="BS92" s="242"/>
      <c r="BT92" s="242"/>
      <c r="BU92" s="242"/>
      <c r="BV92" s="242"/>
      <c r="BW92" s="242"/>
      <c r="BX92" s="242"/>
      <c r="BY92" s="223"/>
      <c r="BZ92" s="242"/>
      <c r="CA92" s="243"/>
      <c r="CB92" s="587">
        <f>'Exhibit A'!GM150</f>
        <v>0</v>
      </c>
      <c r="CC92" s="588"/>
      <c r="CD92" s="588"/>
      <c r="CE92" s="588"/>
      <c r="CF92" s="588"/>
      <c r="CG92" s="589"/>
      <c r="CH92" s="587">
        <f>'Exhibit A'!GT150</f>
        <v>0</v>
      </c>
      <c r="CI92" s="588"/>
      <c r="CJ92" s="588"/>
      <c r="CK92" s="588"/>
      <c r="CL92" s="588"/>
      <c r="CM92" s="589"/>
    </row>
    <row r="93" spans="2:91" ht="12" customHeight="1" x14ac:dyDescent="0.2">
      <c r="B93" s="739" t="s">
        <v>245</v>
      </c>
      <c r="C93" s="740"/>
      <c r="D93" s="740"/>
      <c r="E93" s="740"/>
      <c r="F93" s="740"/>
      <c r="G93" s="740"/>
      <c r="H93" s="740"/>
      <c r="I93" s="740"/>
      <c r="J93" s="740"/>
      <c r="K93" s="740"/>
      <c r="L93" s="740"/>
      <c r="M93" s="740"/>
      <c r="N93" s="740"/>
      <c r="O93" s="740"/>
      <c r="P93" s="740"/>
      <c r="Q93" s="740"/>
      <c r="R93" s="740"/>
      <c r="S93" s="740"/>
      <c r="T93" s="740"/>
      <c r="U93" s="740"/>
      <c r="V93" s="740"/>
      <c r="W93" s="740"/>
      <c r="X93" s="242"/>
      <c r="Y93" s="242"/>
      <c r="Z93" s="242"/>
      <c r="AA93" s="242"/>
      <c r="AB93" s="242"/>
      <c r="AC93" s="242"/>
      <c r="AD93" s="242"/>
      <c r="AE93" s="223"/>
      <c r="AF93" s="242"/>
      <c r="AG93" s="243"/>
      <c r="AH93" s="587">
        <f>'Exhibit A'!CL151</f>
        <v>0</v>
      </c>
      <c r="AI93" s="588"/>
      <c r="AJ93" s="588"/>
      <c r="AK93" s="588"/>
      <c r="AL93" s="588"/>
      <c r="AM93" s="589"/>
      <c r="AN93" s="587">
        <f>'Exhibit A'!CS151</f>
        <v>0</v>
      </c>
      <c r="AO93" s="588"/>
      <c r="AP93" s="588"/>
      <c r="AQ93" s="588"/>
      <c r="AR93" s="588"/>
      <c r="AS93" s="589"/>
      <c r="AV93" s="761" t="s">
        <v>293</v>
      </c>
      <c r="AW93" s="762"/>
      <c r="AX93" s="762"/>
      <c r="AY93" s="762"/>
      <c r="AZ93" s="762"/>
      <c r="BA93" s="762"/>
      <c r="BB93" s="762"/>
      <c r="BC93" s="762"/>
      <c r="BD93" s="762"/>
      <c r="BE93" s="762"/>
      <c r="BF93" s="762"/>
      <c r="BG93" s="762"/>
      <c r="BH93" s="762"/>
      <c r="BI93" s="762"/>
      <c r="BJ93" s="762"/>
      <c r="BK93" s="762"/>
      <c r="BL93" s="762"/>
      <c r="BM93" s="762"/>
      <c r="BN93" s="762"/>
      <c r="BO93" s="762"/>
      <c r="BP93" s="762"/>
      <c r="BQ93" s="763"/>
      <c r="BR93" s="242"/>
      <c r="BS93" s="242"/>
      <c r="BT93" s="242"/>
      <c r="BU93" s="242"/>
      <c r="BV93" s="242"/>
      <c r="BW93" s="242"/>
      <c r="BX93" s="242"/>
      <c r="BY93" s="223"/>
      <c r="BZ93" s="242"/>
      <c r="CA93" s="243"/>
      <c r="CB93" s="587">
        <f>'Exhibit A'!GM151</f>
        <v>0</v>
      </c>
      <c r="CC93" s="588"/>
      <c r="CD93" s="588"/>
      <c r="CE93" s="588"/>
      <c r="CF93" s="588"/>
      <c r="CG93" s="589"/>
      <c r="CH93" s="587">
        <f>'Exhibit A'!GT151</f>
        <v>0</v>
      </c>
      <c r="CI93" s="588"/>
      <c r="CJ93" s="588"/>
      <c r="CK93" s="588"/>
      <c r="CL93" s="588"/>
      <c r="CM93" s="589"/>
    </row>
    <row r="94" spans="2:91" ht="12" customHeight="1" x14ac:dyDescent="0.2">
      <c r="B94" s="739" t="s">
        <v>246</v>
      </c>
      <c r="C94" s="740"/>
      <c r="D94" s="740"/>
      <c r="E94" s="740"/>
      <c r="F94" s="740"/>
      <c r="G94" s="740"/>
      <c r="H94" s="740"/>
      <c r="I94" s="740"/>
      <c r="J94" s="740"/>
      <c r="K94" s="740"/>
      <c r="L94" s="740"/>
      <c r="M94" s="740"/>
      <c r="N94" s="740"/>
      <c r="O94" s="740"/>
      <c r="P94" s="740"/>
      <c r="Q94" s="740"/>
      <c r="R94" s="740"/>
      <c r="S94" s="740"/>
      <c r="T94" s="740"/>
      <c r="U94" s="740"/>
      <c r="V94" s="740"/>
      <c r="W94" s="740"/>
      <c r="X94" s="242"/>
      <c r="Y94" s="242"/>
      <c r="Z94" s="242"/>
      <c r="AA94" s="242"/>
      <c r="AB94" s="242"/>
      <c r="AC94" s="242"/>
      <c r="AD94" s="242"/>
      <c r="AE94" s="223"/>
      <c r="AF94" s="242"/>
      <c r="AG94" s="243"/>
      <c r="AH94" s="587">
        <f>'Exhibit A'!CL152</f>
        <v>0</v>
      </c>
      <c r="AI94" s="588"/>
      <c r="AJ94" s="588"/>
      <c r="AK94" s="588"/>
      <c r="AL94" s="588"/>
      <c r="AM94" s="589"/>
      <c r="AN94" s="587">
        <f>'Exhibit A'!CS152</f>
        <v>0</v>
      </c>
      <c r="AO94" s="588"/>
      <c r="AP94" s="588"/>
      <c r="AQ94" s="588"/>
      <c r="AR94" s="588"/>
      <c r="AS94" s="589"/>
      <c r="AV94" s="758" t="s">
        <v>294</v>
      </c>
      <c r="AW94" s="759"/>
      <c r="AX94" s="759"/>
      <c r="AY94" s="759"/>
      <c r="AZ94" s="759"/>
      <c r="BA94" s="759"/>
      <c r="BB94" s="759"/>
      <c r="BC94" s="759"/>
      <c r="BD94" s="759"/>
      <c r="BE94" s="759"/>
      <c r="BF94" s="759"/>
      <c r="BG94" s="759"/>
      <c r="BH94" s="759"/>
      <c r="BI94" s="759"/>
      <c r="BJ94" s="759"/>
      <c r="BK94" s="759"/>
      <c r="BL94" s="759"/>
      <c r="BM94" s="759"/>
      <c r="BN94" s="759"/>
      <c r="BO94" s="759"/>
      <c r="BP94" s="759"/>
      <c r="BQ94" s="760"/>
      <c r="BR94" s="247"/>
      <c r="BS94" s="247"/>
      <c r="BT94" s="247"/>
      <c r="BU94" s="247"/>
      <c r="BV94" s="247"/>
      <c r="BW94" s="247"/>
      <c r="BX94" s="247"/>
      <c r="BY94" s="248"/>
      <c r="BZ94" s="247"/>
      <c r="CA94" s="249"/>
      <c r="CB94" s="587">
        <f>'Exhibit A'!GM152</f>
        <v>0</v>
      </c>
      <c r="CC94" s="588"/>
      <c r="CD94" s="588"/>
      <c r="CE94" s="588"/>
      <c r="CF94" s="588"/>
      <c r="CG94" s="589"/>
      <c r="CH94" s="587">
        <f>'Exhibit A'!GT152</f>
        <v>0</v>
      </c>
      <c r="CI94" s="588"/>
      <c r="CJ94" s="588"/>
      <c r="CK94" s="588"/>
      <c r="CL94" s="588"/>
      <c r="CM94" s="589"/>
    </row>
    <row r="95" spans="2:91" ht="12" customHeight="1" x14ac:dyDescent="0.2">
      <c r="B95" s="739" t="s">
        <v>247</v>
      </c>
      <c r="C95" s="740"/>
      <c r="D95" s="740"/>
      <c r="E95" s="740"/>
      <c r="F95" s="740"/>
      <c r="G95" s="740"/>
      <c r="H95" s="740"/>
      <c r="I95" s="740"/>
      <c r="J95" s="740"/>
      <c r="K95" s="740"/>
      <c r="L95" s="740"/>
      <c r="M95" s="740"/>
      <c r="N95" s="740"/>
      <c r="O95" s="740"/>
      <c r="P95" s="740"/>
      <c r="Q95" s="740"/>
      <c r="R95" s="740"/>
      <c r="S95" s="740"/>
      <c r="T95" s="740"/>
      <c r="U95" s="740"/>
      <c r="V95" s="740"/>
      <c r="W95" s="740"/>
      <c r="X95" s="242"/>
      <c r="Y95" s="242"/>
      <c r="Z95" s="242"/>
      <c r="AA95" s="242"/>
      <c r="AB95" s="242"/>
      <c r="AC95" s="242"/>
      <c r="AD95" s="242"/>
      <c r="AE95" s="223"/>
      <c r="AF95" s="242"/>
      <c r="AG95" s="243"/>
      <c r="AH95" s="587">
        <f>'Exhibit A'!CL153</f>
        <v>0</v>
      </c>
      <c r="AI95" s="588"/>
      <c r="AJ95" s="588"/>
      <c r="AK95" s="588"/>
      <c r="AL95" s="588"/>
      <c r="AM95" s="589"/>
      <c r="AN95" s="587">
        <f>'Exhibit A'!CS153</f>
        <v>0</v>
      </c>
      <c r="AO95" s="588"/>
      <c r="AP95" s="588"/>
      <c r="AQ95" s="588"/>
      <c r="AR95" s="588"/>
      <c r="AS95" s="589"/>
      <c r="AV95" s="761" t="s">
        <v>295</v>
      </c>
      <c r="AW95" s="762"/>
      <c r="AX95" s="762"/>
      <c r="AY95" s="762"/>
      <c r="AZ95" s="762"/>
      <c r="BA95" s="762"/>
      <c r="BB95" s="762"/>
      <c r="BC95" s="762"/>
      <c r="BD95" s="762"/>
      <c r="BE95" s="762"/>
      <c r="BF95" s="762"/>
      <c r="BG95" s="762"/>
      <c r="BH95" s="762"/>
      <c r="BI95" s="762"/>
      <c r="BJ95" s="762"/>
      <c r="BK95" s="762"/>
      <c r="BL95" s="762"/>
      <c r="BM95" s="762"/>
      <c r="BN95" s="762"/>
      <c r="BO95" s="762"/>
      <c r="BP95" s="762"/>
      <c r="BQ95" s="763"/>
      <c r="BR95" s="242"/>
      <c r="BS95" s="242"/>
      <c r="BT95" s="242"/>
      <c r="BU95" s="242"/>
      <c r="BV95" s="242"/>
      <c r="BW95" s="242"/>
      <c r="BX95" s="242"/>
      <c r="BY95" s="223"/>
      <c r="BZ95" s="242"/>
      <c r="CA95" s="243"/>
      <c r="CB95" s="587">
        <f>'Exhibit A'!GM153</f>
        <v>0</v>
      </c>
      <c r="CC95" s="588"/>
      <c r="CD95" s="588"/>
      <c r="CE95" s="588"/>
      <c r="CF95" s="588"/>
      <c r="CG95" s="589"/>
      <c r="CH95" s="587">
        <f>'Exhibit A'!GT153</f>
        <v>0</v>
      </c>
      <c r="CI95" s="588"/>
      <c r="CJ95" s="588"/>
      <c r="CK95" s="588"/>
      <c r="CL95" s="588"/>
      <c r="CM95" s="589"/>
    </row>
    <row r="96" spans="2:91" ht="12" customHeight="1" x14ac:dyDescent="0.2">
      <c r="B96" s="739" t="s">
        <v>248</v>
      </c>
      <c r="C96" s="740"/>
      <c r="D96" s="740"/>
      <c r="E96" s="740"/>
      <c r="F96" s="740"/>
      <c r="G96" s="740"/>
      <c r="H96" s="740"/>
      <c r="I96" s="740"/>
      <c r="J96" s="740"/>
      <c r="K96" s="740"/>
      <c r="L96" s="740"/>
      <c r="M96" s="740"/>
      <c r="N96" s="740"/>
      <c r="O96" s="740"/>
      <c r="P96" s="740"/>
      <c r="Q96" s="740"/>
      <c r="R96" s="740"/>
      <c r="S96" s="740"/>
      <c r="T96" s="740"/>
      <c r="U96" s="740"/>
      <c r="V96" s="740"/>
      <c r="W96" s="740"/>
      <c r="X96" s="242"/>
      <c r="Y96" s="242"/>
      <c r="Z96" s="242"/>
      <c r="AA96" s="242"/>
      <c r="AB96" s="242"/>
      <c r="AC96" s="242"/>
      <c r="AD96" s="242"/>
      <c r="AE96" s="223"/>
      <c r="AF96" s="242"/>
      <c r="AG96" s="243"/>
      <c r="AH96" s="587">
        <f>'Exhibit A'!CL154</f>
        <v>0</v>
      </c>
      <c r="AI96" s="588"/>
      <c r="AJ96" s="588"/>
      <c r="AK96" s="588"/>
      <c r="AL96" s="588"/>
      <c r="AM96" s="589"/>
      <c r="AN96" s="587">
        <f>'Exhibit A'!CS154</f>
        <v>0</v>
      </c>
      <c r="AO96" s="588"/>
      <c r="AP96" s="588"/>
      <c r="AQ96" s="588"/>
      <c r="AR96" s="588"/>
      <c r="AS96" s="589"/>
      <c r="AV96" s="761" t="s">
        <v>296</v>
      </c>
      <c r="AW96" s="762"/>
      <c r="AX96" s="762"/>
      <c r="AY96" s="762"/>
      <c r="AZ96" s="762"/>
      <c r="BA96" s="762"/>
      <c r="BB96" s="762"/>
      <c r="BC96" s="762"/>
      <c r="BD96" s="762"/>
      <c r="BE96" s="762"/>
      <c r="BF96" s="762"/>
      <c r="BG96" s="762"/>
      <c r="BH96" s="762"/>
      <c r="BI96" s="762"/>
      <c r="BJ96" s="762"/>
      <c r="BK96" s="762"/>
      <c r="BL96" s="762"/>
      <c r="BM96" s="762"/>
      <c r="BN96" s="762"/>
      <c r="BO96" s="762"/>
      <c r="BP96" s="762"/>
      <c r="BQ96" s="763"/>
      <c r="BR96" s="242"/>
      <c r="BS96" s="242"/>
      <c r="BT96" s="242"/>
      <c r="BU96" s="242"/>
      <c r="BV96" s="242"/>
      <c r="BW96" s="242"/>
      <c r="BX96" s="242"/>
      <c r="BY96" s="223"/>
      <c r="BZ96" s="242"/>
      <c r="CA96" s="243"/>
      <c r="CB96" s="587">
        <f>'Exhibit A'!GM154</f>
        <v>0</v>
      </c>
      <c r="CC96" s="588"/>
      <c r="CD96" s="588"/>
      <c r="CE96" s="588"/>
      <c r="CF96" s="588"/>
      <c r="CG96" s="589"/>
      <c r="CH96" s="587">
        <f>'Exhibit A'!GT154</f>
        <v>0</v>
      </c>
      <c r="CI96" s="588"/>
      <c r="CJ96" s="588"/>
      <c r="CK96" s="588"/>
      <c r="CL96" s="588"/>
      <c r="CM96" s="589"/>
    </row>
    <row r="97" spans="2:91" ht="12" customHeight="1" thickBot="1" x14ac:dyDescent="0.25">
      <c r="B97" s="748" t="s">
        <v>249</v>
      </c>
      <c r="C97" s="749"/>
      <c r="D97" s="749"/>
      <c r="E97" s="749"/>
      <c r="F97" s="749"/>
      <c r="G97" s="749"/>
      <c r="H97" s="749"/>
      <c r="I97" s="749"/>
      <c r="J97" s="749"/>
      <c r="K97" s="749"/>
      <c r="L97" s="749"/>
      <c r="M97" s="749"/>
      <c r="N97" s="749"/>
      <c r="O97" s="749"/>
      <c r="P97" s="749"/>
      <c r="Q97" s="749"/>
      <c r="R97" s="749"/>
      <c r="S97" s="749"/>
      <c r="T97" s="749"/>
      <c r="U97" s="749"/>
      <c r="V97" s="749"/>
      <c r="W97" s="749"/>
      <c r="X97" s="247"/>
      <c r="Y97" s="247"/>
      <c r="Z97" s="247"/>
      <c r="AA97" s="247"/>
      <c r="AB97" s="247"/>
      <c r="AC97" s="247"/>
      <c r="AD97" s="247"/>
      <c r="AE97" s="248"/>
      <c r="AF97" s="247"/>
      <c r="AG97" s="249"/>
      <c r="AH97" s="744">
        <f>SUM(AH89:AM96)</f>
        <v>0</v>
      </c>
      <c r="AI97" s="745"/>
      <c r="AJ97" s="745"/>
      <c r="AK97" s="745"/>
      <c r="AL97" s="745"/>
      <c r="AM97" s="746"/>
      <c r="AN97" s="744">
        <f>SUM(AN89:AS96)</f>
        <v>0</v>
      </c>
      <c r="AO97" s="745"/>
      <c r="AP97" s="745"/>
      <c r="AQ97" s="745"/>
      <c r="AR97" s="745"/>
      <c r="AS97" s="746"/>
      <c r="AV97" s="761" t="s">
        <v>297</v>
      </c>
      <c r="AW97" s="762"/>
      <c r="AX97" s="762"/>
      <c r="AY97" s="762"/>
      <c r="AZ97" s="762"/>
      <c r="BA97" s="762"/>
      <c r="BB97" s="762"/>
      <c r="BC97" s="762"/>
      <c r="BD97" s="762"/>
      <c r="BE97" s="762"/>
      <c r="BF97" s="762"/>
      <c r="BG97" s="762"/>
      <c r="BH97" s="762"/>
      <c r="BI97" s="762"/>
      <c r="BJ97" s="762"/>
      <c r="BK97" s="762"/>
      <c r="BL97" s="762"/>
      <c r="BM97" s="762"/>
      <c r="BN97" s="762"/>
      <c r="BO97" s="762"/>
      <c r="BP97" s="762"/>
      <c r="BQ97" s="763"/>
      <c r="BR97" s="247"/>
      <c r="BS97" s="247"/>
      <c r="BT97" s="247"/>
      <c r="BU97" s="247"/>
      <c r="BV97" s="247"/>
      <c r="BW97" s="247"/>
      <c r="BX97" s="247"/>
      <c r="BY97" s="248"/>
      <c r="BZ97" s="247"/>
      <c r="CA97" s="249"/>
      <c r="CB97" s="587">
        <f>'Exhibit A'!GM155</f>
        <v>0</v>
      </c>
      <c r="CC97" s="588"/>
      <c r="CD97" s="588"/>
      <c r="CE97" s="588"/>
      <c r="CF97" s="588"/>
      <c r="CG97" s="589"/>
      <c r="CH97" s="587">
        <f>'Exhibit A'!GT155</f>
        <v>0</v>
      </c>
      <c r="CI97" s="588"/>
      <c r="CJ97" s="588"/>
      <c r="CK97" s="588"/>
      <c r="CL97" s="588"/>
      <c r="CM97" s="589"/>
    </row>
    <row r="98" spans="2:91" ht="12" customHeight="1" thickTop="1" x14ac:dyDescent="0.2">
      <c r="B98" s="753" t="s">
        <v>754</v>
      </c>
      <c r="C98" s="754"/>
      <c r="D98" s="754"/>
      <c r="E98" s="754"/>
      <c r="F98" s="754"/>
      <c r="G98" s="754"/>
      <c r="H98" s="754"/>
      <c r="I98" s="754"/>
      <c r="J98" s="754"/>
      <c r="K98" s="754"/>
      <c r="L98" s="754"/>
      <c r="M98" s="754"/>
      <c r="N98" s="754"/>
      <c r="O98" s="754"/>
      <c r="P98" s="754"/>
      <c r="Q98" s="754"/>
      <c r="R98" s="754"/>
      <c r="S98" s="754"/>
      <c r="T98" s="754"/>
      <c r="U98" s="754"/>
      <c r="V98" s="754"/>
      <c r="W98" s="754"/>
      <c r="X98" s="161"/>
      <c r="Y98" s="161"/>
      <c r="Z98" s="161"/>
      <c r="AA98" s="161"/>
      <c r="AB98" s="161"/>
      <c r="AC98" s="161"/>
      <c r="AD98" s="161"/>
      <c r="AE98" s="241"/>
      <c r="AF98" s="161"/>
      <c r="AG98" s="162"/>
      <c r="AH98" s="567"/>
      <c r="AI98" s="568"/>
      <c r="AJ98" s="568"/>
      <c r="AK98" s="568"/>
      <c r="AL98" s="568"/>
      <c r="AM98" s="569"/>
      <c r="AN98" s="567"/>
      <c r="AO98" s="568"/>
      <c r="AP98" s="568"/>
      <c r="AQ98" s="568"/>
      <c r="AR98" s="568"/>
      <c r="AS98" s="569"/>
      <c r="AV98" s="758" t="s">
        <v>298</v>
      </c>
      <c r="AW98" s="759"/>
      <c r="AX98" s="759"/>
      <c r="AY98" s="759"/>
      <c r="AZ98" s="759"/>
      <c r="BA98" s="759"/>
      <c r="BB98" s="759"/>
      <c r="BC98" s="759"/>
      <c r="BD98" s="759"/>
      <c r="BE98" s="759"/>
      <c r="BF98" s="759"/>
      <c r="BG98" s="759"/>
      <c r="BH98" s="759"/>
      <c r="BI98" s="759"/>
      <c r="BJ98" s="759"/>
      <c r="BK98" s="759"/>
      <c r="BL98" s="759"/>
      <c r="BM98" s="759"/>
      <c r="BN98" s="759"/>
      <c r="BO98" s="759"/>
      <c r="BP98" s="759"/>
      <c r="BQ98" s="760"/>
      <c r="BR98" s="253"/>
      <c r="BS98" s="253"/>
      <c r="BT98" s="253"/>
      <c r="BU98" s="253"/>
      <c r="BV98" s="253"/>
      <c r="BW98" s="253"/>
      <c r="BX98" s="253"/>
      <c r="BY98" s="248"/>
      <c r="BZ98" s="253"/>
      <c r="CA98" s="254"/>
      <c r="CB98" s="587">
        <f>'Exhibit A'!GM156</f>
        <v>0</v>
      </c>
      <c r="CC98" s="588"/>
      <c r="CD98" s="588"/>
      <c r="CE98" s="588"/>
      <c r="CF98" s="588"/>
      <c r="CG98" s="589"/>
      <c r="CH98" s="587">
        <f>'Exhibit A'!GT156</f>
        <v>0</v>
      </c>
      <c r="CI98" s="588"/>
      <c r="CJ98" s="588"/>
      <c r="CK98" s="588"/>
      <c r="CL98" s="588"/>
      <c r="CM98" s="589"/>
    </row>
    <row r="99" spans="2:91" ht="12" customHeight="1" thickBot="1" x14ac:dyDescent="0.25">
      <c r="B99" s="739" t="s">
        <v>251</v>
      </c>
      <c r="C99" s="740"/>
      <c r="D99" s="740"/>
      <c r="E99" s="740"/>
      <c r="F99" s="740"/>
      <c r="G99" s="740"/>
      <c r="H99" s="740"/>
      <c r="I99" s="740"/>
      <c r="J99" s="740"/>
      <c r="K99" s="740"/>
      <c r="L99" s="740"/>
      <c r="M99" s="740"/>
      <c r="N99" s="740"/>
      <c r="O99" s="740"/>
      <c r="P99" s="740"/>
      <c r="Q99" s="740"/>
      <c r="R99" s="740"/>
      <c r="S99" s="740"/>
      <c r="T99" s="740"/>
      <c r="U99" s="740"/>
      <c r="V99" s="740"/>
      <c r="W99" s="740"/>
      <c r="X99" s="245"/>
      <c r="Y99" s="245"/>
      <c r="Z99" s="245"/>
      <c r="AA99" s="245"/>
      <c r="AB99" s="245"/>
      <c r="AC99" s="245"/>
      <c r="AD99" s="245"/>
      <c r="AE99" s="119"/>
      <c r="AF99" s="245"/>
      <c r="AG99" s="246"/>
      <c r="AH99" s="587">
        <f>'Exhibit A'!CL157</f>
        <v>0</v>
      </c>
      <c r="AI99" s="588"/>
      <c r="AJ99" s="588"/>
      <c r="AK99" s="588"/>
      <c r="AL99" s="588"/>
      <c r="AM99" s="589"/>
      <c r="AN99" s="587">
        <f>'Exhibit A'!CS157</f>
        <v>0</v>
      </c>
      <c r="AO99" s="588"/>
      <c r="AP99" s="588"/>
      <c r="AQ99" s="588"/>
      <c r="AR99" s="588"/>
      <c r="AS99" s="589"/>
      <c r="AV99" s="776" t="s">
        <v>299</v>
      </c>
      <c r="AW99" s="777"/>
      <c r="AX99" s="777"/>
      <c r="AY99" s="777"/>
      <c r="AZ99" s="777"/>
      <c r="BA99" s="777"/>
      <c r="BB99" s="777"/>
      <c r="BC99" s="777"/>
      <c r="BD99" s="777"/>
      <c r="BE99" s="777"/>
      <c r="BF99" s="777"/>
      <c r="BG99" s="777"/>
      <c r="BH99" s="777"/>
      <c r="BI99" s="777"/>
      <c r="BJ99" s="777"/>
      <c r="BK99" s="777"/>
      <c r="BL99" s="777"/>
      <c r="BM99" s="777"/>
      <c r="BN99" s="777"/>
      <c r="BO99" s="777"/>
      <c r="BP99" s="777"/>
      <c r="BQ99" s="778"/>
      <c r="BR99" s="151"/>
      <c r="BS99" s="151"/>
      <c r="BT99" s="151"/>
      <c r="BU99" s="151"/>
      <c r="BV99" s="151"/>
      <c r="BW99" s="151"/>
      <c r="BX99" s="151"/>
      <c r="BY99" s="228"/>
      <c r="BZ99" s="151"/>
      <c r="CA99" s="150"/>
      <c r="CB99" s="573">
        <f>SUM(CB91:CG98)</f>
        <v>0</v>
      </c>
      <c r="CC99" s="574"/>
      <c r="CD99" s="574"/>
      <c r="CE99" s="574"/>
      <c r="CF99" s="574"/>
      <c r="CG99" s="575"/>
      <c r="CH99" s="573">
        <f>SUM(CH91:CM98)</f>
        <v>0</v>
      </c>
      <c r="CI99" s="574"/>
      <c r="CJ99" s="574"/>
      <c r="CK99" s="574"/>
      <c r="CL99" s="574"/>
      <c r="CM99" s="575"/>
    </row>
    <row r="100" spans="2:91" ht="12" customHeight="1" thickTop="1" x14ac:dyDescent="0.2">
      <c r="B100" s="739" t="s">
        <v>252</v>
      </c>
      <c r="C100" s="740"/>
      <c r="D100" s="740"/>
      <c r="E100" s="740"/>
      <c r="F100" s="740"/>
      <c r="G100" s="740"/>
      <c r="H100" s="740"/>
      <c r="I100" s="740"/>
      <c r="J100" s="740"/>
      <c r="K100" s="740"/>
      <c r="L100" s="740"/>
      <c r="M100" s="740"/>
      <c r="N100" s="740"/>
      <c r="O100" s="740"/>
      <c r="P100" s="740"/>
      <c r="Q100" s="740"/>
      <c r="R100" s="740"/>
      <c r="S100" s="740"/>
      <c r="T100" s="740"/>
      <c r="U100" s="740"/>
      <c r="V100" s="740"/>
      <c r="W100" s="740"/>
      <c r="X100" s="242"/>
      <c r="Y100" s="242"/>
      <c r="Z100" s="242"/>
      <c r="AA100" s="242"/>
      <c r="AB100" s="242"/>
      <c r="AC100" s="242"/>
      <c r="AD100" s="242"/>
      <c r="AE100" s="223"/>
      <c r="AF100" s="242"/>
      <c r="AG100" s="243"/>
      <c r="AH100" s="587">
        <f>'Exhibit A'!CL158</f>
        <v>0</v>
      </c>
      <c r="AI100" s="588"/>
      <c r="AJ100" s="588"/>
      <c r="AK100" s="588"/>
      <c r="AL100" s="588"/>
      <c r="AM100" s="589"/>
      <c r="AN100" s="587">
        <f>'Exhibit A'!CS158</f>
        <v>0</v>
      </c>
      <c r="AO100" s="588"/>
      <c r="AP100" s="588"/>
      <c r="AQ100" s="588"/>
      <c r="AR100" s="588"/>
      <c r="AS100" s="589"/>
      <c r="AV100" s="782" t="s">
        <v>300</v>
      </c>
      <c r="AW100" s="783"/>
      <c r="AX100" s="783"/>
      <c r="AY100" s="783"/>
      <c r="AZ100" s="783"/>
      <c r="BA100" s="783"/>
      <c r="BB100" s="783"/>
      <c r="BC100" s="783"/>
      <c r="BD100" s="783"/>
      <c r="BE100" s="783"/>
      <c r="BF100" s="783"/>
      <c r="BG100" s="783"/>
      <c r="BH100" s="783"/>
      <c r="BI100" s="783"/>
      <c r="BJ100" s="783"/>
      <c r="BK100" s="783"/>
      <c r="BL100" s="783"/>
      <c r="BM100" s="783"/>
      <c r="BN100" s="783"/>
      <c r="BO100" s="783"/>
      <c r="BP100" s="783"/>
      <c r="BQ100" s="784"/>
      <c r="BR100" s="257"/>
      <c r="BS100" s="257"/>
      <c r="BT100" s="257"/>
      <c r="BU100" s="257"/>
      <c r="BV100" s="257"/>
      <c r="BW100" s="257"/>
      <c r="BX100" s="257"/>
      <c r="BY100" s="119"/>
      <c r="BZ100" s="257"/>
      <c r="CA100" s="258"/>
      <c r="CB100" s="741"/>
      <c r="CC100" s="742"/>
      <c r="CD100" s="742"/>
      <c r="CE100" s="742"/>
      <c r="CF100" s="742"/>
      <c r="CG100" s="743"/>
      <c r="CH100" s="741"/>
      <c r="CI100" s="742"/>
      <c r="CJ100" s="742"/>
      <c r="CK100" s="742"/>
      <c r="CL100" s="742"/>
      <c r="CM100" s="743"/>
    </row>
    <row r="101" spans="2:91" ht="12" customHeight="1" x14ac:dyDescent="0.2">
      <c r="B101" s="739" t="s">
        <v>253</v>
      </c>
      <c r="C101" s="740"/>
      <c r="D101" s="740"/>
      <c r="E101" s="740"/>
      <c r="F101" s="740"/>
      <c r="G101" s="740"/>
      <c r="H101" s="740"/>
      <c r="I101" s="740"/>
      <c r="J101" s="740"/>
      <c r="K101" s="740"/>
      <c r="L101" s="740"/>
      <c r="M101" s="740"/>
      <c r="N101" s="740"/>
      <c r="O101" s="740"/>
      <c r="P101" s="740"/>
      <c r="Q101" s="740"/>
      <c r="R101" s="740"/>
      <c r="S101" s="740"/>
      <c r="T101" s="740"/>
      <c r="U101" s="740"/>
      <c r="V101" s="740"/>
      <c r="W101" s="740"/>
      <c r="X101" s="242"/>
      <c r="Y101" s="242"/>
      <c r="Z101" s="242"/>
      <c r="AA101" s="242"/>
      <c r="AB101" s="242"/>
      <c r="AC101" s="242"/>
      <c r="AD101" s="242"/>
      <c r="AE101" s="223"/>
      <c r="AF101" s="242"/>
      <c r="AG101" s="243"/>
      <c r="AH101" s="587">
        <f>'Exhibit A'!CL159</f>
        <v>0</v>
      </c>
      <c r="AI101" s="588"/>
      <c r="AJ101" s="588"/>
      <c r="AK101" s="588"/>
      <c r="AL101" s="588"/>
      <c r="AM101" s="589"/>
      <c r="AN101" s="587">
        <f>'Exhibit A'!CS159</f>
        <v>0</v>
      </c>
      <c r="AO101" s="588"/>
      <c r="AP101" s="588"/>
      <c r="AQ101" s="588"/>
      <c r="AR101" s="588"/>
      <c r="AS101" s="589"/>
      <c r="AV101" s="761" t="s">
        <v>301</v>
      </c>
      <c r="AW101" s="762"/>
      <c r="AX101" s="762"/>
      <c r="AY101" s="762"/>
      <c r="AZ101" s="762"/>
      <c r="BA101" s="762"/>
      <c r="BB101" s="762"/>
      <c r="BC101" s="762"/>
      <c r="BD101" s="762"/>
      <c r="BE101" s="762"/>
      <c r="BF101" s="762"/>
      <c r="BG101" s="762"/>
      <c r="BH101" s="762"/>
      <c r="BI101" s="762"/>
      <c r="BJ101" s="762"/>
      <c r="BK101" s="762"/>
      <c r="BL101" s="762"/>
      <c r="BM101" s="762"/>
      <c r="BN101" s="762"/>
      <c r="BO101" s="762"/>
      <c r="BP101" s="762"/>
      <c r="BQ101" s="763"/>
      <c r="BR101" s="242"/>
      <c r="BS101" s="242"/>
      <c r="BT101" s="242"/>
      <c r="BU101" s="242"/>
      <c r="BV101" s="242"/>
      <c r="BW101" s="242"/>
      <c r="BX101" s="242"/>
      <c r="BY101" s="223"/>
      <c r="BZ101" s="242"/>
      <c r="CA101" s="243"/>
      <c r="CB101" s="587">
        <f>'Exhibit A'!GM159</f>
        <v>0</v>
      </c>
      <c r="CC101" s="588"/>
      <c r="CD101" s="588"/>
      <c r="CE101" s="588"/>
      <c r="CF101" s="588"/>
      <c r="CG101" s="589"/>
      <c r="CH101" s="587">
        <f>'Exhibit A'!GT159</f>
        <v>0</v>
      </c>
      <c r="CI101" s="588"/>
      <c r="CJ101" s="588"/>
      <c r="CK101" s="588"/>
      <c r="CL101" s="588"/>
      <c r="CM101" s="589"/>
    </row>
    <row r="102" spans="2:91" ht="12" customHeight="1" thickBot="1" x14ac:dyDescent="0.25">
      <c r="B102" s="739" t="s">
        <v>254</v>
      </c>
      <c r="C102" s="740"/>
      <c r="D102" s="740"/>
      <c r="E102" s="740"/>
      <c r="F102" s="740"/>
      <c r="G102" s="740"/>
      <c r="H102" s="740"/>
      <c r="I102" s="740"/>
      <c r="J102" s="740"/>
      <c r="K102" s="740"/>
      <c r="L102" s="740"/>
      <c r="M102" s="740"/>
      <c r="N102" s="740"/>
      <c r="O102" s="740"/>
      <c r="P102" s="740"/>
      <c r="Q102" s="740"/>
      <c r="R102" s="740"/>
      <c r="S102" s="740"/>
      <c r="T102" s="740"/>
      <c r="U102" s="740"/>
      <c r="V102" s="740"/>
      <c r="W102" s="740"/>
      <c r="X102" s="242"/>
      <c r="Y102" s="242"/>
      <c r="Z102" s="242"/>
      <c r="AA102" s="242"/>
      <c r="AB102" s="242"/>
      <c r="AC102" s="242"/>
      <c r="AD102" s="242"/>
      <c r="AE102" s="223"/>
      <c r="AF102" s="242"/>
      <c r="AG102" s="243"/>
      <c r="AH102" s="587">
        <f>'Exhibit A'!CL160</f>
        <v>0</v>
      </c>
      <c r="AI102" s="588"/>
      <c r="AJ102" s="588"/>
      <c r="AK102" s="588"/>
      <c r="AL102" s="588"/>
      <c r="AM102" s="589"/>
      <c r="AN102" s="587">
        <f>'Exhibit A'!CS160</f>
        <v>0</v>
      </c>
      <c r="AO102" s="588"/>
      <c r="AP102" s="588"/>
      <c r="AQ102" s="588"/>
      <c r="AR102" s="588"/>
      <c r="AS102" s="589"/>
      <c r="AV102" s="776" t="s">
        <v>302</v>
      </c>
      <c r="AW102" s="777"/>
      <c r="AX102" s="777"/>
      <c r="AY102" s="777"/>
      <c r="AZ102" s="777"/>
      <c r="BA102" s="777"/>
      <c r="BB102" s="777"/>
      <c r="BC102" s="777"/>
      <c r="BD102" s="777"/>
      <c r="BE102" s="777"/>
      <c r="BF102" s="777"/>
      <c r="BG102" s="777"/>
      <c r="BH102" s="777"/>
      <c r="BI102" s="777"/>
      <c r="BJ102" s="777"/>
      <c r="BK102" s="777"/>
      <c r="BL102" s="777"/>
      <c r="BM102" s="777"/>
      <c r="BN102" s="777"/>
      <c r="BO102" s="777"/>
      <c r="BP102" s="777"/>
      <c r="BQ102" s="778"/>
      <c r="BR102" s="255"/>
      <c r="BS102" s="255"/>
      <c r="BT102" s="255"/>
      <c r="BU102" s="255"/>
      <c r="BV102" s="255"/>
      <c r="BW102" s="255"/>
      <c r="BX102" s="255"/>
      <c r="BY102" s="228"/>
      <c r="BZ102" s="255"/>
      <c r="CA102" s="256"/>
      <c r="CB102" s="573">
        <f>SUM(CB100:CG101)</f>
        <v>0</v>
      </c>
      <c r="CC102" s="574"/>
      <c r="CD102" s="574"/>
      <c r="CE102" s="574"/>
      <c r="CF102" s="574"/>
      <c r="CG102" s="575"/>
      <c r="CH102" s="573">
        <f>SUM(CH101)</f>
        <v>0</v>
      </c>
      <c r="CI102" s="574"/>
      <c r="CJ102" s="574"/>
      <c r="CK102" s="574"/>
      <c r="CL102" s="574"/>
      <c r="CM102" s="575"/>
    </row>
    <row r="103" spans="2:91" ht="12" customHeight="1" thickTop="1" x14ac:dyDescent="0.2">
      <c r="B103" s="739" t="s">
        <v>255</v>
      </c>
      <c r="C103" s="740"/>
      <c r="D103" s="740"/>
      <c r="E103" s="740"/>
      <c r="F103" s="740"/>
      <c r="G103" s="740"/>
      <c r="H103" s="740"/>
      <c r="I103" s="740"/>
      <c r="J103" s="740"/>
      <c r="K103" s="740"/>
      <c r="L103" s="740"/>
      <c r="M103" s="740"/>
      <c r="N103" s="740"/>
      <c r="O103" s="740"/>
      <c r="P103" s="740"/>
      <c r="Q103" s="740"/>
      <c r="R103" s="740"/>
      <c r="S103" s="740"/>
      <c r="T103" s="740"/>
      <c r="U103" s="740"/>
      <c r="V103" s="740"/>
      <c r="W103" s="740"/>
      <c r="X103" s="242"/>
      <c r="Y103" s="242"/>
      <c r="Z103" s="242"/>
      <c r="AA103" s="242"/>
      <c r="AB103" s="242"/>
      <c r="AC103" s="242"/>
      <c r="AD103" s="242"/>
      <c r="AE103" s="223"/>
      <c r="AF103" s="242"/>
      <c r="AG103" s="243"/>
      <c r="AH103" s="587">
        <f>'Exhibit A'!CL161</f>
        <v>0</v>
      </c>
      <c r="AI103" s="588"/>
      <c r="AJ103" s="588"/>
      <c r="AK103" s="588"/>
      <c r="AL103" s="588"/>
      <c r="AM103" s="589"/>
      <c r="AN103" s="587">
        <f>'Exhibit A'!CS161</f>
        <v>0</v>
      </c>
      <c r="AO103" s="588"/>
      <c r="AP103" s="588"/>
      <c r="AQ103" s="588"/>
      <c r="AR103" s="588"/>
      <c r="AS103" s="589"/>
      <c r="AV103" s="779"/>
      <c r="AW103" s="780"/>
      <c r="AX103" s="780"/>
      <c r="AY103" s="780"/>
      <c r="AZ103" s="780"/>
      <c r="BA103" s="780"/>
      <c r="BB103" s="780"/>
      <c r="BC103" s="780"/>
      <c r="BD103" s="780"/>
      <c r="BE103" s="780"/>
      <c r="BF103" s="780"/>
      <c r="BG103" s="780"/>
      <c r="BH103" s="780"/>
      <c r="BI103" s="780"/>
      <c r="BJ103" s="780"/>
      <c r="BK103" s="780"/>
      <c r="BL103" s="780"/>
      <c r="BM103" s="780"/>
      <c r="BN103" s="780"/>
      <c r="BO103" s="780"/>
      <c r="BP103" s="780"/>
      <c r="BQ103" s="781"/>
      <c r="BR103" s="257"/>
      <c r="BS103" s="257"/>
      <c r="BT103" s="257"/>
      <c r="BU103" s="257"/>
      <c r="BV103" s="257"/>
      <c r="BW103" s="257"/>
      <c r="BX103" s="257"/>
      <c r="BY103" s="119"/>
      <c r="BZ103" s="257"/>
      <c r="CA103" s="258"/>
      <c r="CB103" s="741"/>
      <c r="CC103" s="742"/>
      <c r="CD103" s="742"/>
      <c r="CE103" s="742"/>
      <c r="CF103" s="742"/>
      <c r="CG103" s="743"/>
      <c r="CH103" s="741"/>
      <c r="CI103" s="742"/>
      <c r="CJ103" s="742"/>
      <c r="CK103" s="742"/>
      <c r="CL103" s="742"/>
      <c r="CM103" s="743"/>
    </row>
    <row r="104" spans="2:91" ht="12" customHeight="1" thickBot="1" x14ac:dyDescent="0.25">
      <c r="B104" s="739" t="s">
        <v>256</v>
      </c>
      <c r="C104" s="740"/>
      <c r="D104" s="740"/>
      <c r="E104" s="740"/>
      <c r="F104" s="740"/>
      <c r="G104" s="740"/>
      <c r="H104" s="740"/>
      <c r="I104" s="740"/>
      <c r="J104" s="740"/>
      <c r="K104" s="740"/>
      <c r="L104" s="740"/>
      <c r="M104" s="740"/>
      <c r="N104" s="740"/>
      <c r="O104" s="740"/>
      <c r="P104" s="740"/>
      <c r="Q104" s="740"/>
      <c r="R104" s="740"/>
      <c r="S104" s="740"/>
      <c r="T104" s="740"/>
      <c r="U104" s="740"/>
      <c r="V104" s="740"/>
      <c r="W104" s="740"/>
      <c r="X104" s="242"/>
      <c r="Y104" s="242"/>
      <c r="Z104" s="242"/>
      <c r="AA104" s="242"/>
      <c r="AB104" s="242"/>
      <c r="AC104" s="242"/>
      <c r="AD104" s="242"/>
      <c r="AE104" s="223"/>
      <c r="AF104" s="242"/>
      <c r="AG104" s="243"/>
      <c r="AH104" s="587">
        <f>'Exhibit A'!CL162</f>
        <v>0</v>
      </c>
      <c r="AI104" s="588"/>
      <c r="AJ104" s="588"/>
      <c r="AK104" s="588"/>
      <c r="AL104" s="588"/>
      <c r="AM104" s="589"/>
      <c r="AN104" s="587">
        <f>'Exhibit A'!CS162</f>
        <v>0</v>
      </c>
      <c r="AO104" s="588"/>
      <c r="AP104" s="588"/>
      <c r="AQ104" s="588"/>
      <c r="AR104" s="588"/>
      <c r="AS104" s="589"/>
      <c r="AV104" s="770" t="s">
        <v>303</v>
      </c>
      <c r="AW104" s="771"/>
      <c r="AX104" s="771"/>
      <c r="AY104" s="771"/>
      <c r="AZ104" s="771"/>
      <c r="BA104" s="771"/>
      <c r="BB104" s="771"/>
      <c r="BC104" s="771"/>
      <c r="BD104" s="771"/>
      <c r="BE104" s="771"/>
      <c r="BF104" s="771"/>
      <c r="BG104" s="771"/>
      <c r="BH104" s="771"/>
      <c r="BI104" s="771"/>
      <c r="BJ104" s="771"/>
      <c r="BK104" s="771"/>
      <c r="BL104" s="771"/>
      <c r="BM104" s="771"/>
      <c r="BN104" s="771"/>
      <c r="BO104" s="771"/>
      <c r="BP104" s="771"/>
      <c r="BQ104" s="772"/>
      <c r="BR104" s="247"/>
      <c r="BS104" s="247"/>
      <c r="BT104" s="247"/>
      <c r="BU104" s="247"/>
      <c r="BV104" s="247"/>
      <c r="BW104" s="247"/>
      <c r="BX104" s="247"/>
      <c r="BY104" s="248"/>
      <c r="BZ104" s="247"/>
      <c r="CA104" s="249"/>
      <c r="CB104" s="744">
        <f>CB102+CB99+CB89+CB79+AH77+AH87+AH97+AH106+AH116</f>
        <v>0</v>
      </c>
      <c r="CC104" s="745"/>
      <c r="CD104" s="745"/>
      <c r="CE104" s="745"/>
      <c r="CF104" s="745"/>
      <c r="CG104" s="746"/>
      <c r="CH104" s="744">
        <f>CH102+CH99+CH89+CH79+AN77+AN87+AN97+AN106+AN116</f>
        <v>0</v>
      </c>
      <c r="CI104" s="745"/>
      <c r="CJ104" s="745"/>
      <c r="CK104" s="745"/>
      <c r="CL104" s="745"/>
      <c r="CM104" s="746"/>
    </row>
    <row r="105" spans="2:91" ht="12" customHeight="1" thickTop="1" x14ac:dyDescent="0.2">
      <c r="B105" s="739" t="s">
        <v>257</v>
      </c>
      <c r="C105" s="740"/>
      <c r="D105" s="740"/>
      <c r="E105" s="740"/>
      <c r="F105" s="740"/>
      <c r="G105" s="740"/>
      <c r="H105" s="740"/>
      <c r="I105" s="740"/>
      <c r="J105" s="740"/>
      <c r="K105" s="740"/>
      <c r="L105" s="740"/>
      <c r="M105" s="740"/>
      <c r="N105" s="740"/>
      <c r="O105" s="740"/>
      <c r="P105" s="740"/>
      <c r="Q105" s="740"/>
      <c r="R105" s="740"/>
      <c r="S105" s="740"/>
      <c r="T105" s="740"/>
      <c r="U105" s="740"/>
      <c r="V105" s="740"/>
      <c r="W105" s="740"/>
      <c r="X105" s="242"/>
      <c r="Y105" s="242"/>
      <c r="Z105" s="242"/>
      <c r="AA105" s="242"/>
      <c r="AB105" s="242"/>
      <c r="AC105" s="242"/>
      <c r="AD105" s="242"/>
      <c r="AE105" s="223"/>
      <c r="AF105" s="242"/>
      <c r="AG105" s="243"/>
      <c r="AH105" s="587">
        <f>'Exhibit A'!CL163</f>
        <v>0</v>
      </c>
      <c r="AI105" s="588"/>
      <c r="AJ105" s="588"/>
      <c r="AK105" s="588"/>
      <c r="AL105" s="588"/>
      <c r="AM105" s="589"/>
      <c r="AN105" s="587">
        <f>'Exhibit A'!CS163</f>
        <v>0</v>
      </c>
      <c r="AO105" s="588"/>
      <c r="AP105" s="588"/>
      <c r="AQ105" s="588"/>
      <c r="AR105" s="588"/>
      <c r="AS105" s="589"/>
      <c r="AV105" s="773" t="s">
        <v>304</v>
      </c>
      <c r="AW105" s="774"/>
      <c r="AX105" s="774"/>
      <c r="AY105" s="774"/>
      <c r="AZ105" s="774"/>
      <c r="BA105" s="774"/>
      <c r="BB105" s="774"/>
      <c r="BC105" s="774"/>
      <c r="BD105" s="774"/>
      <c r="BE105" s="774"/>
      <c r="BF105" s="774"/>
      <c r="BG105" s="774"/>
      <c r="BH105" s="774"/>
      <c r="BI105" s="774"/>
      <c r="BJ105" s="774"/>
      <c r="BK105" s="774"/>
      <c r="BL105" s="774"/>
      <c r="BM105" s="774"/>
      <c r="BN105" s="774"/>
      <c r="BO105" s="774"/>
      <c r="BP105" s="774"/>
      <c r="BQ105" s="775"/>
      <c r="BR105" s="250"/>
      <c r="BS105" s="250"/>
      <c r="BT105" s="250"/>
      <c r="BU105" s="250"/>
      <c r="BV105" s="250"/>
      <c r="BW105" s="250"/>
      <c r="BX105" s="250"/>
      <c r="BY105" s="241"/>
      <c r="BZ105" s="250"/>
      <c r="CA105" s="251"/>
      <c r="CB105" s="567"/>
      <c r="CC105" s="568"/>
      <c r="CD105" s="568"/>
      <c r="CE105" s="568"/>
      <c r="CF105" s="568"/>
      <c r="CG105" s="569"/>
      <c r="CH105" s="567"/>
      <c r="CI105" s="568"/>
      <c r="CJ105" s="568"/>
      <c r="CK105" s="568"/>
      <c r="CL105" s="568"/>
      <c r="CM105" s="569"/>
    </row>
    <row r="106" spans="2:91" ht="12" customHeight="1" thickBot="1" x14ac:dyDescent="0.25">
      <c r="B106" s="748" t="s">
        <v>258</v>
      </c>
      <c r="C106" s="749"/>
      <c r="D106" s="749"/>
      <c r="E106" s="749"/>
      <c r="F106" s="749"/>
      <c r="G106" s="749"/>
      <c r="H106" s="749"/>
      <c r="I106" s="749"/>
      <c r="J106" s="749"/>
      <c r="K106" s="749"/>
      <c r="L106" s="749"/>
      <c r="M106" s="749"/>
      <c r="N106" s="749"/>
      <c r="O106" s="749"/>
      <c r="P106" s="749"/>
      <c r="Q106" s="749"/>
      <c r="R106" s="749"/>
      <c r="S106" s="749"/>
      <c r="T106" s="749"/>
      <c r="U106" s="749"/>
      <c r="V106" s="749"/>
      <c r="W106" s="749"/>
      <c r="X106" s="247"/>
      <c r="Y106" s="247"/>
      <c r="Z106" s="247"/>
      <c r="AA106" s="247"/>
      <c r="AB106" s="247"/>
      <c r="AC106" s="247"/>
      <c r="AD106" s="247"/>
      <c r="AE106" s="248"/>
      <c r="AF106" s="247"/>
      <c r="AG106" s="249"/>
      <c r="AH106" s="744">
        <f>SUM(AH99:AM105)</f>
        <v>0</v>
      </c>
      <c r="AI106" s="745"/>
      <c r="AJ106" s="745"/>
      <c r="AK106" s="745"/>
      <c r="AL106" s="745"/>
      <c r="AM106" s="746"/>
      <c r="AN106" s="744">
        <f>SUM(AN99:AS105)</f>
        <v>0</v>
      </c>
      <c r="AO106" s="745"/>
      <c r="AP106" s="745"/>
      <c r="AQ106" s="745"/>
      <c r="AR106" s="745"/>
      <c r="AS106" s="746"/>
      <c r="AV106" s="764" t="s">
        <v>305</v>
      </c>
      <c r="AW106" s="765"/>
      <c r="AX106" s="765"/>
      <c r="AY106" s="765"/>
      <c r="AZ106" s="765"/>
      <c r="BA106" s="765"/>
      <c r="BB106" s="765"/>
      <c r="BC106" s="765"/>
      <c r="BD106" s="765"/>
      <c r="BE106" s="765"/>
      <c r="BF106" s="765"/>
      <c r="BG106" s="765"/>
      <c r="BH106" s="765"/>
      <c r="BI106" s="765"/>
      <c r="BJ106" s="765"/>
      <c r="BK106" s="765"/>
      <c r="BL106" s="765"/>
      <c r="BM106" s="765"/>
      <c r="BN106" s="765"/>
      <c r="BO106" s="765"/>
      <c r="BP106" s="765"/>
      <c r="BQ106" s="766"/>
      <c r="BR106" s="255"/>
      <c r="BS106" s="255"/>
      <c r="BT106" s="255"/>
      <c r="BU106" s="255"/>
      <c r="BV106" s="255"/>
      <c r="BW106" s="255"/>
      <c r="BX106" s="255"/>
      <c r="BY106" s="228"/>
      <c r="BZ106" s="255"/>
      <c r="CA106" s="256"/>
      <c r="CB106" s="587">
        <f>'Exhibit A'!GM164</f>
        <v>0</v>
      </c>
      <c r="CC106" s="588"/>
      <c r="CD106" s="588"/>
      <c r="CE106" s="588"/>
      <c r="CF106" s="588"/>
      <c r="CG106" s="589"/>
      <c r="CH106" s="587">
        <f>'Exhibit A'!GT164</f>
        <v>0</v>
      </c>
      <c r="CI106" s="588"/>
      <c r="CJ106" s="588"/>
      <c r="CK106" s="588"/>
      <c r="CL106" s="588"/>
      <c r="CM106" s="589"/>
    </row>
    <row r="107" spans="2:91" ht="12" customHeight="1" thickTop="1" thickBot="1" x14ac:dyDescent="0.25">
      <c r="B107" s="753" t="s">
        <v>755</v>
      </c>
      <c r="C107" s="754"/>
      <c r="D107" s="754"/>
      <c r="E107" s="754"/>
      <c r="F107" s="754"/>
      <c r="G107" s="754"/>
      <c r="H107" s="754"/>
      <c r="I107" s="754"/>
      <c r="J107" s="754"/>
      <c r="K107" s="754"/>
      <c r="L107" s="754"/>
      <c r="M107" s="754"/>
      <c r="N107" s="754"/>
      <c r="O107" s="754"/>
      <c r="P107" s="754"/>
      <c r="Q107" s="754"/>
      <c r="R107" s="754"/>
      <c r="S107" s="754"/>
      <c r="T107" s="754"/>
      <c r="U107" s="754"/>
      <c r="V107" s="754"/>
      <c r="W107" s="754"/>
      <c r="X107" s="161"/>
      <c r="Y107" s="161"/>
      <c r="Z107" s="161"/>
      <c r="AA107" s="161"/>
      <c r="AB107" s="161"/>
      <c r="AC107" s="161"/>
      <c r="AD107" s="161"/>
      <c r="AE107" s="241"/>
      <c r="AF107" s="161"/>
      <c r="AG107" s="162"/>
      <c r="AH107" s="567"/>
      <c r="AI107" s="568"/>
      <c r="AJ107" s="568"/>
      <c r="AK107" s="568"/>
      <c r="AL107" s="568"/>
      <c r="AM107" s="569"/>
      <c r="AN107" s="567"/>
      <c r="AO107" s="568"/>
      <c r="AP107" s="568"/>
      <c r="AQ107" s="568"/>
      <c r="AR107" s="568"/>
      <c r="AS107" s="569"/>
      <c r="AV107" s="767" t="s">
        <v>306</v>
      </c>
      <c r="AW107" s="768"/>
      <c r="AX107" s="768"/>
      <c r="AY107" s="768"/>
      <c r="AZ107" s="768"/>
      <c r="BA107" s="768"/>
      <c r="BB107" s="768"/>
      <c r="BC107" s="768"/>
      <c r="BD107" s="768"/>
      <c r="BE107" s="768"/>
      <c r="BF107" s="768"/>
      <c r="BG107" s="768"/>
      <c r="BH107" s="768"/>
      <c r="BI107" s="768"/>
      <c r="BJ107" s="768"/>
      <c r="BK107" s="768"/>
      <c r="BL107" s="768"/>
      <c r="BM107" s="768"/>
      <c r="BN107" s="768"/>
      <c r="BO107" s="768"/>
      <c r="BP107" s="768"/>
      <c r="BQ107" s="769"/>
      <c r="BR107" s="237"/>
      <c r="BS107" s="237"/>
      <c r="BT107" s="237"/>
      <c r="BU107" s="237"/>
      <c r="BV107" s="237"/>
      <c r="BW107" s="237"/>
      <c r="BX107" s="237"/>
      <c r="BY107" s="88"/>
      <c r="BZ107" s="237"/>
      <c r="CA107" s="259"/>
      <c r="CB107" s="736">
        <f>CB104+CB106</f>
        <v>0</v>
      </c>
      <c r="CC107" s="737"/>
      <c r="CD107" s="737"/>
      <c r="CE107" s="737"/>
      <c r="CF107" s="737"/>
      <c r="CG107" s="738"/>
      <c r="CH107" s="736">
        <f>CH104+CH106</f>
        <v>0</v>
      </c>
      <c r="CI107" s="737"/>
      <c r="CJ107" s="737"/>
      <c r="CK107" s="737"/>
      <c r="CL107" s="737"/>
      <c r="CM107" s="738"/>
    </row>
    <row r="108" spans="2:91" ht="12" customHeight="1" thickTop="1" x14ac:dyDescent="0.2">
      <c r="B108" s="739" t="s">
        <v>260</v>
      </c>
      <c r="C108" s="740"/>
      <c r="D108" s="740"/>
      <c r="E108" s="740"/>
      <c r="F108" s="740"/>
      <c r="G108" s="740"/>
      <c r="H108" s="740"/>
      <c r="I108" s="740"/>
      <c r="J108" s="740"/>
      <c r="K108" s="740"/>
      <c r="L108" s="740"/>
      <c r="M108" s="740"/>
      <c r="N108" s="740"/>
      <c r="O108" s="740"/>
      <c r="P108" s="740"/>
      <c r="Q108" s="740"/>
      <c r="R108" s="740"/>
      <c r="S108" s="740"/>
      <c r="T108" s="740"/>
      <c r="U108" s="740"/>
      <c r="V108" s="740"/>
      <c r="W108" s="740"/>
      <c r="X108" s="245"/>
      <c r="Y108" s="245"/>
      <c r="Z108" s="245"/>
      <c r="AA108" s="245"/>
      <c r="AB108" s="245"/>
      <c r="AC108" s="245"/>
      <c r="AD108" s="245"/>
      <c r="AE108" s="119"/>
      <c r="AF108" s="245"/>
      <c r="AG108" s="246"/>
      <c r="AH108" s="587">
        <f>'Exhibit A'!CL166</f>
        <v>0</v>
      </c>
      <c r="AI108" s="588"/>
      <c r="AJ108" s="588"/>
      <c r="AK108" s="588"/>
      <c r="AL108" s="588"/>
      <c r="AM108" s="589"/>
      <c r="AN108" s="587">
        <f>'Exhibit A'!CS166</f>
        <v>0</v>
      </c>
      <c r="AO108" s="588"/>
      <c r="AP108" s="588"/>
      <c r="AQ108" s="588"/>
      <c r="AR108" s="588"/>
      <c r="AS108" s="589"/>
      <c r="AV108" s="208" t="str">
        <f>B117</f>
        <v>S.A.&amp;I. Form 2651R99 Entity: City Name City, 99</v>
      </c>
      <c r="BR108" s="260"/>
      <c r="BS108" s="260"/>
      <c r="BT108" s="260"/>
      <c r="BU108" s="260"/>
      <c r="BV108" s="260"/>
      <c r="BW108" s="260"/>
      <c r="BX108" s="260"/>
      <c r="BY108" s="215"/>
      <c r="BZ108" s="260"/>
      <c r="CA108" s="260"/>
      <c r="CB108" s="262"/>
      <c r="CC108" s="262"/>
      <c r="CD108" s="262"/>
      <c r="CE108" s="834">
        <f ca="1">Coversheets!$BI$50</f>
        <v>41858.327887268519</v>
      </c>
      <c r="CF108" s="834"/>
      <c r="CG108" s="834"/>
      <c r="CH108" s="834"/>
      <c r="CI108" s="834"/>
      <c r="CJ108" s="834"/>
      <c r="CK108" s="834"/>
      <c r="CL108" s="834"/>
      <c r="CM108" s="834"/>
    </row>
    <row r="109" spans="2:91" ht="12" customHeight="1" x14ac:dyDescent="0.2">
      <c r="B109" s="739" t="s">
        <v>261</v>
      </c>
      <c r="C109" s="740"/>
      <c r="D109" s="740"/>
      <c r="E109" s="740"/>
      <c r="F109" s="740"/>
      <c r="G109" s="740"/>
      <c r="H109" s="740"/>
      <c r="I109" s="740"/>
      <c r="J109" s="740"/>
      <c r="K109" s="740"/>
      <c r="L109" s="740"/>
      <c r="M109" s="740"/>
      <c r="N109" s="740"/>
      <c r="O109" s="740"/>
      <c r="P109" s="740"/>
      <c r="Q109" s="740"/>
      <c r="R109" s="740"/>
      <c r="S109" s="740"/>
      <c r="T109" s="740"/>
      <c r="U109" s="740"/>
      <c r="V109" s="740"/>
      <c r="W109" s="740"/>
      <c r="X109" s="242"/>
      <c r="Y109" s="242"/>
      <c r="Z109" s="242"/>
      <c r="AA109" s="242"/>
      <c r="AB109" s="242"/>
      <c r="AC109" s="242"/>
      <c r="AD109" s="242"/>
      <c r="AE109" s="223"/>
      <c r="AF109" s="242"/>
      <c r="AG109" s="243"/>
      <c r="AH109" s="587">
        <f>'Exhibit A'!CL167</f>
        <v>0</v>
      </c>
      <c r="AI109" s="588"/>
      <c r="AJ109" s="588"/>
      <c r="AK109" s="588"/>
      <c r="AL109" s="588"/>
      <c r="AM109" s="589"/>
      <c r="AN109" s="587">
        <f>'Exhibit A'!CS167</f>
        <v>0</v>
      </c>
      <c r="AO109" s="588"/>
      <c r="AP109" s="588"/>
      <c r="AQ109" s="588"/>
      <c r="AR109" s="588"/>
      <c r="AS109" s="589"/>
    </row>
    <row r="110" spans="2:91" ht="12" customHeight="1" x14ac:dyDescent="0.2">
      <c r="B110" s="739" t="s">
        <v>262</v>
      </c>
      <c r="C110" s="740"/>
      <c r="D110" s="740"/>
      <c r="E110" s="740"/>
      <c r="F110" s="740"/>
      <c r="G110" s="740"/>
      <c r="H110" s="740"/>
      <c r="I110" s="740"/>
      <c r="J110" s="740"/>
      <c r="K110" s="740"/>
      <c r="L110" s="740"/>
      <c r="M110" s="740"/>
      <c r="N110" s="740"/>
      <c r="O110" s="740"/>
      <c r="P110" s="740"/>
      <c r="Q110" s="740"/>
      <c r="R110" s="740"/>
      <c r="S110" s="740"/>
      <c r="T110" s="740"/>
      <c r="U110" s="740"/>
      <c r="V110" s="740"/>
      <c r="W110" s="740"/>
      <c r="X110" s="242"/>
      <c r="Y110" s="242"/>
      <c r="Z110" s="242"/>
      <c r="AA110" s="242"/>
      <c r="AB110" s="242"/>
      <c r="AC110" s="242"/>
      <c r="AD110" s="242"/>
      <c r="AE110" s="223"/>
      <c r="AF110" s="242"/>
      <c r="AG110" s="243"/>
      <c r="AH110" s="587">
        <f>'Exhibit A'!CL168</f>
        <v>0</v>
      </c>
      <c r="AI110" s="588"/>
      <c r="AJ110" s="588"/>
      <c r="AK110" s="588"/>
      <c r="AL110" s="588"/>
      <c r="AM110" s="589"/>
      <c r="AN110" s="587">
        <f>'Exhibit A'!CS168</f>
        <v>0</v>
      </c>
      <c r="AO110" s="588"/>
      <c r="AP110" s="588"/>
      <c r="AQ110" s="588"/>
      <c r="AR110" s="588"/>
      <c r="AS110" s="589"/>
    </row>
    <row r="111" spans="2:91" ht="12" customHeight="1" x14ac:dyDescent="0.2">
      <c r="B111" s="739" t="s">
        <v>263</v>
      </c>
      <c r="C111" s="740"/>
      <c r="D111" s="740"/>
      <c r="E111" s="740"/>
      <c r="F111" s="740"/>
      <c r="G111" s="740"/>
      <c r="H111" s="740"/>
      <c r="I111" s="740"/>
      <c r="J111" s="740"/>
      <c r="K111" s="740"/>
      <c r="L111" s="740"/>
      <c r="M111" s="740"/>
      <c r="N111" s="740"/>
      <c r="O111" s="740"/>
      <c r="P111" s="740"/>
      <c r="Q111" s="740"/>
      <c r="R111" s="740"/>
      <c r="S111" s="740"/>
      <c r="T111" s="740"/>
      <c r="U111" s="740"/>
      <c r="V111" s="740"/>
      <c r="W111" s="740"/>
      <c r="X111" s="242"/>
      <c r="Y111" s="242"/>
      <c r="Z111" s="242"/>
      <c r="AA111" s="242"/>
      <c r="AB111" s="242"/>
      <c r="AC111" s="242"/>
      <c r="AD111" s="242"/>
      <c r="AE111" s="223"/>
      <c r="AF111" s="242"/>
      <c r="AG111" s="243"/>
      <c r="AH111" s="587">
        <f>'Exhibit A'!CL169</f>
        <v>0</v>
      </c>
      <c r="AI111" s="588"/>
      <c r="AJ111" s="588"/>
      <c r="AK111" s="588"/>
      <c r="AL111" s="588"/>
      <c r="AM111" s="589"/>
      <c r="AN111" s="587">
        <f>'Exhibit A'!CS169</f>
        <v>0</v>
      </c>
      <c r="AO111" s="588"/>
      <c r="AP111" s="588"/>
      <c r="AQ111" s="588"/>
      <c r="AR111" s="588"/>
      <c r="AS111" s="589"/>
    </row>
    <row r="112" spans="2:91" ht="12" customHeight="1" x14ac:dyDescent="0.2">
      <c r="B112" s="739" t="s">
        <v>264</v>
      </c>
      <c r="C112" s="740"/>
      <c r="D112" s="740"/>
      <c r="E112" s="740"/>
      <c r="F112" s="740"/>
      <c r="G112" s="740"/>
      <c r="H112" s="740"/>
      <c r="I112" s="740"/>
      <c r="J112" s="740"/>
      <c r="K112" s="740"/>
      <c r="L112" s="740"/>
      <c r="M112" s="740"/>
      <c r="N112" s="740"/>
      <c r="O112" s="740"/>
      <c r="P112" s="740"/>
      <c r="Q112" s="740"/>
      <c r="R112" s="740"/>
      <c r="S112" s="740"/>
      <c r="T112" s="740"/>
      <c r="U112" s="740"/>
      <c r="V112" s="740"/>
      <c r="W112" s="740"/>
      <c r="X112" s="242"/>
      <c r="Y112" s="242"/>
      <c r="Z112" s="242"/>
      <c r="AA112" s="242"/>
      <c r="AB112" s="242"/>
      <c r="AC112" s="242"/>
      <c r="AD112" s="242"/>
      <c r="AE112" s="223"/>
      <c r="AF112" s="242"/>
      <c r="AG112" s="243"/>
      <c r="AH112" s="587">
        <f>'Exhibit A'!CL170</f>
        <v>0</v>
      </c>
      <c r="AI112" s="588"/>
      <c r="AJ112" s="588"/>
      <c r="AK112" s="588"/>
      <c r="AL112" s="588"/>
      <c r="AM112" s="589"/>
      <c r="AN112" s="587">
        <f>'Exhibit A'!CS170</f>
        <v>0</v>
      </c>
      <c r="AO112" s="588"/>
      <c r="AP112" s="588"/>
      <c r="AQ112" s="588"/>
      <c r="AR112" s="588"/>
      <c r="AS112" s="589"/>
    </row>
    <row r="113" spans="2:45" ht="12" customHeight="1" x14ac:dyDescent="0.2">
      <c r="B113" s="739" t="s">
        <v>265</v>
      </c>
      <c r="C113" s="740"/>
      <c r="D113" s="740"/>
      <c r="E113" s="740"/>
      <c r="F113" s="740"/>
      <c r="G113" s="740"/>
      <c r="H113" s="740"/>
      <c r="I113" s="740"/>
      <c r="J113" s="740"/>
      <c r="K113" s="740"/>
      <c r="L113" s="740"/>
      <c r="M113" s="740"/>
      <c r="N113" s="740"/>
      <c r="O113" s="740"/>
      <c r="P113" s="740"/>
      <c r="Q113" s="740"/>
      <c r="R113" s="740"/>
      <c r="S113" s="740"/>
      <c r="T113" s="740"/>
      <c r="U113" s="740"/>
      <c r="V113" s="740"/>
      <c r="W113" s="740"/>
      <c r="X113" s="242"/>
      <c r="Y113" s="242"/>
      <c r="Z113" s="242"/>
      <c r="AA113" s="242"/>
      <c r="AB113" s="242"/>
      <c r="AC113" s="242"/>
      <c r="AD113" s="242"/>
      <c r="AE113" s="223"/>
      <c r="AF113" s="242"/>
      <c r="AG113" s="243"/>
      <c r="AH113" s="587">
        <f>'Exhibit A'!CL171</f>
        <v>0</v>
      </c>
      <c r="AI113" s="588"/>
      <c r="AJ113" s="588"/>
      <c r="AK113" s="588"/>
      <c r="AL113" s="588"/>
      <c r="AM113" s="589"/>
      <c r="AN113" s="587">
        <f>'Exhibit A'!CS171</f>
        <v>0</v>
      </c>
      <c r="AO113" s="588"/>
      <c r="AP113" s="588"/>
      <c r="AQ113" s="588"/>
      <c r="AR113" s="588"/>
      <c r="AS113" s="589"/>
    </row>
    <row r="114" spans="2:45" ht="12" customHeight="1" x14ac:dyDescent="0.2">
      <c r="B114" s="739" t="s">
        <v>266</v>
      </c>
      <c r="C114" s="740"/>
      <c r="D114" s="740"/>
      <c r="E114" s="740"/>
      <c r="F114" s="740"/>
      <c r="G114" s="740"/>
      <c r="H114" s="740"/>
      <c r="I114" s="740"/>
      <c r="J114" s="740"/>
      <c r="K114" s="740"/>
      <c r="L114" s="740"/>
      <c r="M114" s="740"/>
      <c r="N114" s="740"/>
      <c r="O114" s="740"/>
      <c r="P114" s="740"/>
      <c r="Q114" s="740"/>
      <c r="R114" s="740"/>
      <c r="S114" s="740"/>
      <c r="T114" s="740"/>
      <c r="U114" s="740"/>
      <c r="V114" s="740"/>
      <c r="W114" s="740"/>
      <c r="X114" s="242"/>
      <c r="Y114" s="242"/>
      <c r="Z114" s="242"/>
      <c r="AA114" s="242"/>
      <c r="AB114" s="242"/>
      <c r="AC114" s="242"/>
      <c r="AD114" s="242"/>
      <c r="AE114" s="223"/>
      <c r="AF114" s="242"/>
      <c r="AG114" s="243"/>
      <c r="AH114" s="587">
        <f>'Exhibit A'!CL172</f>
        <v>0</v>
      </c>
      <c r="AI114" s="588"/>
      <c r="AJ114" s="588"/>
      <c r="AK114" s="588"/>
      <c r="AL114" s="588"/>
      <c r="AM114" s="589"/>
      <c r="AN114" s="587">
        <f>'Exhibit A'!CS172</f>
        <v>0</v>
      </c>
      <c r="AO114" s="588"/>
      <c r="AP114" s="588"/>
      <c r="AQ114" s="588"/>
      <c r="AR114" s="588"/>
      <c r="AS114" s="589"/>
    </row>
    <row r="115" spans="2:45" ht="12" customHeight="1" x14ac:dyDescent="0.2">
      <c r="B115" s="739" t="s">
        <v>267</v>
      </c>
      <c r="C115" s="740"/>
      <c r="D115" s="740"/>
      <c r="E115" s="740"/>
      <c r="F115" s="740"/>
      <c r="G115" s="740"/>
      <c r="H115" s="740"/>
      <c r="I115" s="740"/>
      <c r="J115" s="740"/>
      <c r="K115" s="740"/>
      <c r="L115" s="740"/>
      <c r="M115" s="740"/>
      <c r="N115" s="740"/>
      <c r="O115" s="740"/>
      <c r="P115" s="740"/>
      <c r="Q115" s="740"/>
      <c r="R115" s="740"/>
      <c r="S115" s="740"/>
      <c r="T115" s="740"/>
      <c r="U115" s="740"/>
      <c r="V115" s="740"/>
      <c r="W115" s="740"/>
      <c r="X115" s="242"/>
      <c r="Y115" s="242"/>
      <c r="Z115" s="242"/>
      <c r="AA115" s="242"/>
      <c r="AB115" s="242"/>
      <c r="AC115" s="242"/>
      <c r="AD115" s="242"/>
      <c r="AE115" s="223"/>
      <c r="AF115" s="242"/>
      <c r="AG115" s="243"/>
      <c r="AH115" s="587">
        <f>'Exhibit A'!CL173</f>
        <v>0</v>
      </c>
      <c r="AI115" s="588"/>
      <c r="AJ115" s="588"/>
      <c r="AK115" s="588"/>
      <c r="AL115" s="588"/>
      <c r="AM115" s="589"/>
      <c r="AN115" s="587">
        <f>'Exhibit A'!CS173</f>
        <v>0</v>
      </c>
      <c r="AO115" s="588"/>
      <c r="AP115" s="588"/>
      <c r="AQ115" s="588"/>
      <c r="AR115" s="588"/>
      <c r="AS115" s="589"/>
    </row>
    <row r="116" spans="2:45" ht="12" customHeight="1" thickBot="1" x14ac:dyDescent="0.25">
      <c r="B116" s="748" t="s">
        <v>268</v>
      </c>
      <c r="C116" s="749"/>
      <c r="D116" s="749"/>
      <c r="E116" s="749"/>
      <c r="F116" s="749"/>
      <c r="G116" s="749"/>
      <c r="H116" s="749"/>
      <c r="I116" s="749"/>
      <c r="J116" s="749"/>
      <c r="K116" s="749"/>
      <c r="L116" s="749"/>
      <c r="M116" s="749"/>
      <c r="N116" s="749"/>
      <c r="O116" s="749"/>
      <c r="P116" s="749"/>
      <c r="Q116" s="749"/>
      <c r="R116" s="749"/>
      <c r="S116" s="749"/>
      <c r="T116" s="749"/>
      <c r="U116" s="749"/>
      <c r="V116" s="749"/>
      <c r="W116" s="749"/>
      <c r="X116" s="151"/>
      <c r="Y116" s="151"/>
      <c r="Z116" s="151"/>
      <c r="AA116" s="151"/>
      <c r="AB116" s="151"/>
      <c r="AC116" s="151"/>
      <c r="AD116" s="151"/>
      <c r="AE116" s="228"/>
      <c r="AF116" s="151"/>
      <c r="AG116" s="150"/>
      <c r="AH116" s="573">
        <f>SUM(AH108:AM115)</f>
        <v>0</v>
      </c>
      <c r="AI116" s="574"/>
      <c r="AJ116" s="574"/>
      <c r="AK116" s="574"/>
      <c r="AL116" s="574"/>
      <c r="AM116" s="575"/>
      <c r="AN116" s="573">
        <f>SUM(AN108:AS115)</f>
        <v>0</v>
      </c>
      <c r="AO116" s="574"/>
      <c r="AP116" s="574"/>
      <c r="AQ116" s="574"/>
      <c r="AR116" s="574"/>
      <c r="AS116" s="575"/>
    </row>
    <row r="117" spans="2:45" ht="12" customHeight="1" thickTop="1" x14ac:dyDescent="0.2">
      <c r="B117" s="157" t="str">
        <f>Coversheets!$B$51</f>
        <v>S.A.&amp;I. Form 2651R99 Entity: City Name City, 99</v>
      </c>
      <c r="C117" s="157"/>
      <c r="D117" s="157"/>
      <c r="E117" s="157"/>
      <c r="F117" s="157"/>
      <c r="G117" s="157"/>
      <c r="H117" s="157"/>
      <c r="I117" s="157"/>
      <c r="J117" s="157"/>
      <c r="K117" s="157"/>
      <c r="L117" s="157"/>
      <c r="M117" s="157"/>
      <c r="N117" s="157"/>
      <c r="O117" s="157"/>
      <c r="P117" s="157"/>
      <c r="Q117" s="157"/>
      <c r="R117" s="157"/>
      <c r="S117" s="157"/>
      <c r="T117" s="157"/>
      <c r="U117" s="157"/>
      <c r="V117" s="157"/>
      <c r="W117" s="157"/>
      <c r="X117" s="157"/>
      <c r="AK117" s="834">
        <f ca="1">Coversheets!$BI$50</f>
        <v>41858.327887268519</v>
      </c>
      <c r="AL117" s="834"/>
      <c r="AM117" s="834"/>
      <c r="AN117" s="834"/>
      <c r="AO117" s="834"/>
      <c r="AP117" s="834"/>
      <c r="AQ117" s="834"/>
      <c r="AR117" s="834"/>
      <c r="AS117" s="834"/>
    </row>
    <row r="118" spans="2:45" ht="15.75" customHeight="1" x14ac:dyDescent="0.2">
      <c r="B118" s="157"/>
      <c r="C118" s="157"/>
      <c r="D118" s="157"/>
      <c r="E118" s="157"/>
      <c r="F118" s="157"/>
      <c r="G118" s="157"/>
      <c r="H118" s="157"/>
      <c r="I118" s="157"/>
      <c r="J118" s="157"/>
      <c r="K118" s="157"/>
      <c r="L118" s="157"/>
      <c r="M118" s="157"/>
      <c r="N118" s="157"/>
    </row>
    <row r="119" spans="2:45" s="209" customFormat="1" ht="15" customHeight="1" x14ac:dyDescent="0.25">
      <c r="B119" s="261"/>
      <c r="C119" s="261"/>
      <c r="D119" s="261"/>
      <c r="E119" s="261"/>
      <c r="F119" s="261"/>
      <c r="G119" s="261"/>
      <c r="H119" s="261"/>
      <c r="I119" s="261"/>
      <c r="J119" s="261"/>
      <c r="K119" s="261"/>
      <c r="L119" s="261"/>
      <c r="M119" s="261"/>
      <c r="N119" s="261"/>
    </row>
    <row r="120" spans="2:45" s="209" customFormat="1" ht="15" customHeight="1" x14ac:dyDescent="0.25">
      <c r="B120" s="261"/>
      <c r="C120" s="261"/>
      <c r="D120" s="261"/>
      <c r="E120" s="261"/>
      <c r="F120" s="261"/>
      <c r="G120" s="261"/>
      <c r="H120" s="261"/>
      <c r="I120" s="261"/>
      <c r="J120" s="261"/>
      <c r="K120" s="261"/>
      <c r="L120" s="261"/>
      <c r="M120" s="261"/>
      <c r="N120" s="261"/>
    </row>
    <row r="121" spans="2:45" ht="15" customHeight="1" x14ac:dyDescent="0.2">
      <c r="B121" s="252"/>
      <c r="C121" s="252"/>
      <c r="D121" s="252"/>
      <c r="E121" s="252"/>
      <c r="F121" s="252"/>
      <c r="G121" s="252"/>
      <c r="H121" s="252"/>
      <c r="I121" s="252"/>
      <c r="J121" s="252"/>
      <c r="K121" s="252"/>
      <c r="L121" s="252"/>
      <c r="M121" s="252"/>
      <c r="N121" s="238"/>
    </row>
    <row r="122" spans="2:45" ht="15" customHeight="1" x14ac:dyDescent="0.2">
      <c r="B122" s="237"/>
      <c r="C122" s="237"/>
      <c r="D122" s="237"/>
      <c r="E122" s="237"/>
      <c r="F122" s="237"/>
      <c r="G122" s="237"/>
      <c r="H122" s="237"/>
      <c r="I122" s="237"/>
      <c r="J122" s="237"/>
      <c r="K122" s="237"/>
      <c r="L122" s="237"/>
      <c r="M122" s="237"/>
      <c r="N122" s="237"/>
    </row>
    <row r="123" spans="2:45" ht="15" customHeight="1" x14ac:dyDescent="0.2">
      <c r="B123" s="237"/>
      <c r="C123" s="237"/>
      <c r="D123" s="237"/>
      <c r="E123" s="237"/>
      <c r="F123" s="237"/>
      <c r="G123" s="237"/>
      <c r="H123" s="237"/>
      <c r="I123" s="237"/>
      <c r="J123" s="237"/>
      <c r="K123" s="237"/>
      <c r="L123" s="237"/>
      <c r="M123" s="237"/>
      <c r="N123" s="237"/>
    </row>
    <row r="124" spans="2:45" ht="15" customHeight="1" x14ac:dyDescent="0.2">
      <c r="B124" s="237"/>
      <c r="C124" s="237"/>
      <c r="D124" s="237"/>
      <c r="E124" s="237"/>
      <c r="F124" s="237"/>
      <c r="G124" s="237"/>
      <c r="H124" s="237"/>
      <c r="I124" s="237"/>
      <c r="J124" s="237"/>
      <c r="K124" s="237"/>
      <c r="L124" s="237"/>
      <c r="M124" s="237"/>
      <c r="N124" s="237"/>
    </row>
    <row r="125" spans="2:45" ht="15" customHeight="1" x14ac:dyDescent="0.2">
      <c r="B125" s="237"/>
      <c r="C125" s="237"/>
      <c r="D125" s="237"/>
      <c r="E125" s="237"/>
      <c r="F125" s="237"/>
      <c r="G125" s="237"/>
      <c r="H125" s="237"/>
      <c r="I125" s="237"/>
      <c r="J125" s="237"/>
      <c r="K125" s="237"/>
      <c r="L125" s="237"/>
      <c r="M125" s="237"/>
      <c r="N125" s="237"/>
    </row>
    <row r="126" spans="2:45" ht="15" customHeight="1" x14ac:dyDescent="0.2">
      <c r="B126" s="237"/>
      <c r="C126" s="237"/>
      <c r="D126" s="237"/>
      <c r="E126" s="237"/>
      <c r="F126" s="237"/>
      <c r="G126" s="237"/>
      <c r="H126" s="237"/>
      <c r="I126" s="237"/>
      <c r="J126" s="237"/>
      <c r="K126" s="237"/>
      <c r="L126" s="237"/>
      <c r="M126" s="237"/>
      <c r="N126" s="237"/>
    </row>
    <row r="127" spans="2:45" ht="15" customHeight="1" x14ac:dyDescent="0.2">
      <c r="B127" s="237"/>
      <c r="C127" s="237"/>
      <c r="D127" s="237"/>
      <c r="E127" s="237"/>
      <c r="F127" s="237"/>
      <c r="G127" s="237"/>
      <c r="H127" s="237"/>
      <c r="I127" s="237"/>
      <c r="J127" s="237"/>
      <c r="K127" s="237"/>
      <c r="L127" s="237"/>
      <c r="M127" s="237"/>
      <c r="N127" s="237"/>
    </row>
    <row r="128" spans="2:45" ht="12" customHeight="1" x14ac:dyDescent="0.2">
      <c r="B128" s="237"/>
      <c r="C128" s="237"/>
      <c r="D128" s="237"/>
      <c r="E128" s="237"/>
      <c r="F128" s="237"/>
      <c r="G128" s="237"/>
      <c r="H128" s="237"/>
      <c r="I128" s="237"/>
      <c r="J128" s="237"/>
      <c r="K128" s="237"/>
      <c r="L128" s="237"/>
      <c r="M128" s="237"/>
      <c r="N128" s="237"/>
    </row>
    <row r="129" spans="2:14" ht="12" customHeight="1" x14ac:dyDescent="0.2">
      <c r="B129" s="237"/>
      <c r="C129" s="237"/>
      <c r="D129" s="237"/>
      <c r="E129" s="237"/>
      <c r="F129" s="237"/>
      <c r="G129" s="237"/>
      <c r="H129" s="244"/>
      <c r="I129" s="244"/>
      <c r="J129" s="244"/>
      <c r="K129" s="244"/>
      <c r="L129" s="244"/>
      <c r="M129" s="244"/>
      <c r="N129" s="244"/>
    </row>
    <row r="130" spans="2:14" ht="12" customHeight="1" x14ac:dyDescent="0.2">
      <c r="B130" s="237"/>
      <c r="C130" s="237"/>
      <c r="D130" s="237"/>
      <c r="E130" s="237"/>
      <c r="F130" s="237"/>
      <c r="G130" s="237"/>
      <c r="H130" s="244"/>
      <c r="I130" s="244"/>
      <c r="J130" s="244"/>
      <c r="K130" s="244"/>
      <c r="L130" s="244"/>
      <c r="M130" s="244"/>
      <c r="N130" s="244"/>
    </row>
    <row r="131" spans="2:14" ht="12" customHeight="1" x14ac:dyDescent="0.2">
      <c r="B131" s="237"/>
      <c r="C131" s="237"/>
      <c r="D131" s="237"/>
      <c r="E131" s="237"/>
      <c r="F131" s="237"/>
      <c r="G131" s="237"/>
      <c r="H131" s="244"/>
      <c r="I131" s="244"/>
      <c r="J131" s="244"/>
      <c r="K131" s="244"/>
      <c r="L131" s="244"/>
      <c r="M131" s="244"/>
      <c r="N131" s="244"/>
    </row>
    <row r="132" spans="2:14" ht="12" customHeight="1" x14ac:dyDescent="0.2">
      <c r="B132" s="237"/>
      <c r="C132" s="237"/>
      <c r="D132" s="237"/>
      <c r="E132" s="237"/>
      <c r="F132" s="237"/>
      <c r="G132" s="237"/>
      <c r="H132" s="244"/>
      <c r="I132" s="244"/>
      <c r="J132" s="244"/>
      <c r="K132" s="244"/>
      <c r="L132" s="244"/>
      <c r="M132" s="244"/>
      <c r="N132" s="244"/>
    </row>
    <row r="133" spans="2:14" ht="12" customHeight="1" x14ac:dyDescent="0.2">
      <c r="B133" s="237"/>
      <c r="C133" s="237"/>
      <c r="D133" s="237"/>
      <c r="E133" s="237"/>
      <c r="F133" s="237"/>
      <c r="G133" s="237"/>
      <c r="H133" s="244"/>
      <c r="I133" s="244"/>
      <c r="J133" s="244"/>
      <c r="K133" s="244"/>
      <c r="L133" s="244"/>
      <c r="M133" s="244"/>
      <c r="N133" s="244"/>
    </row>
    <row r="134" spans="2:14" ht="12" customHeight="1" x14ac:dyDescent="0.2">
      <c r="B134" s="237"/>
      <c r="C134" s="237"/>
      <c r="D134" s="237"/>
      <c r="E134" s="237"/>
      <c r="F134" s="237"/>
      <c r="G134" s="237"/>
      <c r="H134" s="244"/>
      <c r="I134" s="244"/>
      <c r="J134" s="244"/>
      <c r="K134" s="244"/>
      <c r="L134" s="244"/>
      <c r="M134" s="244"/>
      <c r="N134" s="244"/>
    </row>
    <row r="135" spans="2:14" ht="12" customHeight="1" x14ac:dyDescent="0.2">
      <c r="B135" s="237"/>
      <c r="C135" s="237"/>
      <c r="D135" s="237"/>
      <c r="E135" s="237"/>
      <c r="F135" s="237"/>
      <c r="G135" s="237"/>
      <c r="H135" s="244"/>
      <c r="I135" s="244"/>
      <c r="J135" s="244"/>
      <c r="K135" s="244"/>
      <c r="L135" s="244"/>
      <c r="M135" s="244"/>
      <c r="N135" s="244"/>
    </row>
    <row r="136" spans="2:14" ht="12" customHeight="1" x14ac:dyDescent="0.2">
      <c r="B136" s="237"/>
      <c r="C136" s="237"/>
      <c r="D136" s="237"/>
      <c r="E136" s="237"/>
      <c r="F136" s="237"/>
      <c r="G136" s="237"/>
      <c r="H136" s="244"/>
      <c r="I136" s="244"/>
      <c r="J136" s="244"/>
      <c r="K136" s="244"/>
      <c r="L136" s="244"/>
      <c r="M136" s="244"/>
      <c r="N136" s="244"/>
    </row>
    <row r="137" spans="2:14" ht="12" customHeight="1" x14ac:dyDescent="0.2">
      <c r="B137" s="237"/>
      <c r="C137" s="237"/>
      <c r="D137" s="237"/>
      <c r="E137" s="237"/>
      <c r="F137" s="237"/>
      <c r="G137" s="237"/>
      <c r="H137" s="244"/>
      <c r="I137" s="244"/>
      <c r="J137" s="244"/>
      <c r="K137" s="244"/>
      <c r="L137" s="244"/>
      <c r="M137" s="244"/>
      <c r="N137" s="244"/>
    </row>
    <row r="138" spans="2:14" ht="12" customHeight="1" x14ac:dyDescent="0.2">
      <c r="B138" s="237"/>
      <c r="C138" s="237"/>
      <c r="D138" s="237"/>
      <c r="E138" s="237"/>
      <c r="F138" s="237"/>
      <c r="G138" s="237"/>
      <c r="H138" s="244"/>
      <c r="I138" s="244"/>
      <c r="J138" s="244"/>
      <c r="K138" s="244"/>
      <c r="L138" s="244"/>
      <c r="M138" s="244"/>
      <c r="N138" s="244"/>
    </row>
    <row r="139" spans="2:14" ht="12" customHeight="1" x14ac:dyDescent="0.2">
      <c r="B139" s="237"/>
      <c r="C139" s="237"/>
      <c r="D139" s="237"/>
      <c r="E139" s="237"/>
      <c r="F139" s="237"/>
      <c r="G139" s="237"/>
      <c r="H139" s="237"/>
      <c r="I139" s="237"/>
      <c r="J139" s="237"/>
      <c r="K139" s="237"/>
      <c r="L139" s="237"/>
      <c r="M139" s="237"/>
      <c r="N139" s="237"/>
    </row>
    <row r="140" spans="2:14" ht="12" customHeight="1" x14ac:dyDescent="0.2">
      <c r="B140" s="237"/>
      <c r="C140" s="237"/>
      <c r="D140" s="237"/>
      <c r="E140" s="237"/>
      <c r="F140" s="237"/>
      <c r="G140" s="237"/>
      <c r="H140" s="237"/>
      <c r="I140" s="237"/>
      <c r="J140" s="237"/>
      <c r="K140" s="237"/>
      <c r="L140" s="237"/>
      <c r="M140" s="237"/>
      <c r="N140" s="237"/>
    </row>
    <row r="141" spans="2:14" ht="12" customHeight="1" x14ac:dyDescent="0.2">
      <c r="B141" s="237"/>
      <c r="C141" s="237"/>
      <c r="D141" s="237"/>
      <c r="E141" s="237"/>
      <c r="F141" s="237"/>
      <c r="G141" s="237"/>
      <c r="H141" s="244"/>
      <c r="I141" s="244"/>
      <c r="J141" s="244"/>
      <c r="K141" s="244"/>
      <c r="L141" s="244"/>
      <c r="M141" s="244"/>
      <c r="N141" s="244"/>
    </row>
    <row r="142" spans="2:14" ht="12" customHeight="1" x14ac:dyDescent="0.2">
      <c r="B142" s="237"/>
      <c r="C142" s="237"/>
      <c r="D142" s="237"/>
      <c r="E142" s="237"/>
      <c r="F142" s="237"/>
      <c r="G142" s="237"/>
      <c r="H142" s="244"/>
      <c r="I142" s="244"/>
      <c r="J142" s="244"/>
      <c r="K142" s="244"/>
      <c r="L142" s="244"/>
      <c r="M142" s="244"/>
      <c r="N142" s="244"/>
    </row>
    <row r="143" spans="2:14" ht="12" customHeight="1" x14ac:dyDescent="0.2">
      <c r="B143" s="237"/>
      <c r="C143" s="237"/>
      <c r="D143" s="237"/>
      <c r="E143" s="237"/>
      <c r="F143" s="237"/>
      <c r="G143" s="237"/>
      <c r="H143" s="244"/>
      <c r="I143" s="244"/>
      <c r="J143" s="244"/>
      <c r="K143" s="244"/>
      <c r="L143" s="244"/>
      <c r="M143" s="244"/>
      <c r="N143" s="244"/>
    </row>
    <row r="144" spans="2:14" ht="12" customHeight="1" x14ac:dyDescent="0.2">
      <c r="B144" s="237"/>
      <c r="C144" s="237"/>
      <c r="D144" s="237"/>
      <c r="E144" s="237"/>
      <c r="F144" s="237"/>
      <c r="G144" s="237"/>
      <c r="H144" s="244"/>
      <c r="I144" s="244"/>
      <c r="J144" s="244"/>
      <c r="K144" s="244"/>
      <c r="L144" s="244"/>
      <c r="M144" s="244"/>
      <c r="N144" s="244"/>
    </row>
    <row r="145" spans="2:14" ht="12" customHeight="1" x14ac:dyDescent="0.2">
      <c r="B145" s="237"/>
      <c r="C145" s="237"/>
      <c r="D145" s="237"/>
      <c r="E145" s="237"/>
      <c r="F145" s="237"/>
      <c r="G145" s="237"/>
      <c r="H145" s="244"/>
      <c r="I145" s="244"/>
      <c r="J145" s="244"/>
      <c r="K145" s="244"/>
      <c r="L145" s="244"/>
      <c r="M145" s="244"/>
      <c r="N145" s="244"/>
    </row>
    <row r="146" spans="2:14" ht="12" customHeight="1" x14ac:dyDescent="0.2">
      <c r="B146" s="237"/>
      <c r="C146" s="237"/>
      <c r="D146" s="237"/>
      <c r="E146" s="237"/>
      <c r="F146" s="237"/>
      <c r="G146" s="237"/>
      <c r="H146" s="244"/>
      <c r="I146" s="244"/>
      <c r="J146" s="244"/>
      <c r="K146" s="244"/>
      <c r="L146" s="244"/>
      <c r="M146" s="244"/>
      <c r="N146" s="244"/>
    </row>
    <row r="147" spans="2:14" ht="12" customHeight="1" x14ac:dyDescent="0.2">
      <c r="B147" s="237"/>
      <c r="C147" s="237"/>
      <c r="D147" s="237"/>
      <c r="E147" s="237"/>
      <c r="F147" s="237"/>
      <c r="G147" s="237"/>
      <c r="H147" s="244"/>
      <c r="I147" s="244"/>
      <c r="J147" s="244"/>
      <c r="K147" s="244"/>
      <c r="L147" s="244"/>
      <c r="M147" s="244"/>
      <c r="N147" s="244"/>
    </row>
    <row r="148" spans="2:14" ht="12" customHeight="1" x14ac:dyDescent="0.2">
      <c r="B148" s="237"/>
      <c r="C148" s="237"/>
      <c r="D148" s="237"/>
      <c r="E148" s="237"/>
      <c r="F148" s="237"/>
      <c r="G148" s="237"/>
      <c r="H148" s="237"/>
      <c r="I148" s="237"/>
      <c r="J148" s="237"/>
      <c r="K148" s="237"/>
      <c r="L148" s="237"/>
      <c r="M148" s="237"/>
      <c r="N148" s="237"/>
    </row>
    <row r="149" spans="2:14" ht="12" customHeight="1" x14ac:dyDescent="0.2">
      <c r="B149" s="237"/>
      <c r="C149" s="237"/>
      <c r="D149" s="237"/>
      <c r="E149" s="237"/>
      <c r="F149" s="237"/>
      <c r="G149" s="237"/>
      <c r="H149" s="237"/>
      <c r="I149" s="237"/>
      <c r="J149" s="237"/>
      <c r="K149" s="237"/>
      <c r="L149" s="237"/>
      <c r="M149" s="237"/>
      <c r="N149" s="237"/>
    </row>
    <row r="150" spans="2:14" ht="12" customHeight="1" x14ac:dyDescent="0.2">
      <c r="B150" s="237"/>
      <c r="C150" s="237"/>
      <c r="D150" s="237"/>
      <c r="E150" s="237"/>
      <c r="F150" s="237"/>
      <c r="G150" s="237"/>
      <c r="H150" s="244"/>
      <c r="I150" s="244"/>
      <c r="J150" s="244"/>
      <c r="K150" s="244"/>
      <c r="L150" s="244"/>
      <c r="M150" s="244"/>
      <c r="N150" s="244"/>
    </row>
    <row r="151" spans="2:14" ht="12" customHeight="1" x14ac:dyDescent="0.2">
      <c r="B151" s="237"/>
      <c r="C151" s="237"/>
      <c r="D151" s="237"/>
      <c r="E151" s="237"/>
      <c r="F151" s="237"/>
      <c r="G151" s="237"/>
      <c r="H151" s="244"/>
      <c r="I151" s="244"/>
      <c r="J151" s="244"/>
      <c r="K151" s="244"/>
      <c r="L151" s="244"/>
      <c r="M151" s="244"/>
      <c r="N151" s="244"/>
    </row>
    <row r="152" spans="2:14" ht="12" customHeight="1" x14ac:dyDescent="0.2">
      <c r="B152" s="237"/>
      <c r="C152" s="237"/>
      <c r="D152" s="237"/>
      <c r="E152" s="237"/>
      <c r="F152" s="237"/>
      <c r="G152" s="237"/>
      <c r="H152" s="244"/>
      <c r="I152" s="244"/>
      <c r="J152" s="244"/>
      <c r="K152" s="244"/>
      <c r="L152" s="244"/>
      <c r="M152" s="244"/>
      <c r="N152" s="244"/>
    </row>
    <row r="153" spans="2:14" ht="12" customHeight="1" x14ac:dyDescent="0.2">
      <c r="B153" s="237"/>
      <c r="C153" s="237"/>
      <c r="D153" s="237"/>
      <c r="E153" s="237"/>
      <c r="F153" s="237"/>
      <c r="G153" s="237"/>
      <c r="H153" s="244"/>
      <c r="I153" s="244"/>
      <c r="J153" s="244"/>
      <c r="K153" s="244"/>
      <c r="L153" s="244"/>
      <c r="M153" s="244"/>
      <c r="N153" s="244"/>
    </row>
    <row r="154" spans="2:14" ht="12" customHeight="1" x14ac:dyDescent="0.2">
      <c r="B154" s="237"/>
      <c r="C154" s="237"/>
      <c r="D154" s="237"/>
      <c r="E154" s="237"/>
      <c r="F154" s="237"/>
      <c r="G154" s="237"/>
      <c r="H154" s="244"/>
      <c r="I154" s="244"/>
      <c r="J154" s="244"/>
      <c r="K154" s="244"/>
      <c r="L154" s="244"/>
      <c r="M154" s="244"/>
      <c r="N154" s="244"/>
    </row>
    <row r="155" spans="2:14" ht="12" customHeight="1" x14ac:dyDescent="0.2">
      <c r="B155" s="237"/>
      <c r="C155" s="237"/>
      <c r="D155" s="237"/>
      <c r="E155" s="237"/>
      <c r="F155" s="237"/>
      <c r="G155" s="237"/>
      <c r="H155" s="244"/>
      <c r="I155" s="244"/>
      <c r="J155" s="244"/>
      <c r="K155" s="244"/>
      <c r="L155" s="244"/>
      <c r="M155" s="244"/>
      <c r="N155" s="244"/>
    </row>
    <row r="156" spans="2:14" ht="12" customHeight="1" x14ac:dyDescent="0.2">
      <c r="B156" s="237"/>
      <c r="C156" s="237"/>
      <c r="D156" s="237"/>
      <c r="E156" s="237"/>
      <c r="F156" s="237"/>
      <c r="G156" s="237"/>
      <c r="H156" s="244"/>
      <c r="I156" s="244"/>
      <c r="J156" s="244"/>
      <c r="K156" s="244"/>
      <c r="L156" s="244"/>
      <c r="M156" s="244"/>
      <c r="N156" s="244"/>
    </row>
    <row r="157" spans="2:14" ht="12" customHeight="1" x14ac:dyDescent="0.2">
      <c r="B157" s="237"/>
      <c r="C157" s="237"/>
      <c r="D157" s="237"/>
      <c r="E157" s="237"/>
      <c r="F157" s="237"/>
      <c r="G157" s="237"/>
      <c r="H157" s="237"/>
      <c r="I157" s="237"/>
      <c r="J157" s="237"/>
      <c r="K157" s="237"/>
      <c r="L157" s="237"/>
      <c r="M157" s="237"/>
      <c r="N157" s="237"/>
    </row>
    <row r="158" spans="2:14" ht="12" customHeight="1" x14ac:dyDescent="0.2">
      <c r="B158" s="237"/>
      <c r="C158" s="237"/>
      <c r="D158" s="237"/>
      <c r="E158" s="237"/>
      <c r="F158" s="237"/>
      <c r="G158" s="237"/>
      <c r="H158" s="237"/>
      <c r="I158" s="237"/>
      <c r="J158" s="237"/>
      <c r="K158" s="237"/>
      <c r="L158" s="237"/>
      <c r="M158" s="237"/>
      <c r="N158" s="237"/>
    </row>
    <row r="159" spans="2:14" ht="12" customHeight="1" x14ac:dyDescent="0.2">
      <c r="B159" s="237"/>
      <c r="C159" s="237"/>
      <c r="D159" s="237"/>
      <c r="E159" s="237"/>
      <c r="F159" s="237"/>
      <c r="G159" s="237"/>
      <c r="H159" s="244"/>
      <c r="I159" s="244"/>
      <c r="J159" s="244"/>
      <c r="K159" s="244"/>
      <c r="L159" s="244"/>
      <c r="M159" s="244"/>
      <c r="N159" s="244"/>
    </row>
    <row r="160" spans="2:14" ht="12" customHeight="1" x14ac:dyDescent="0.2">
      <c r="B160" s="237"/>
      <c r="C160" s="237"/>
      <c r="D160" s="237"/>
      <c r="E160" s="237"/>
      <c r="F160" s="237"/>
      <c r="G160" s="237"/>
      <c r="H160" s="244"/>
      <c r="I160" s="244"/>
      <c r="J160" s="244"/>
      <c r="K160" s="244"/>
      <c r="L160" s="244"/>
      <c r="M160" s="244"/>
      <c r="N160" s="244"/>
    </row>
    <row r="161" spans="2:14" ht="12" customHeight="1" x14ac:dyDescent="0.2">
      <c r="B161" s="237"/>
      <c r="C161" s="237"/>
      <c r="D161" s="237"/>
      <c r="E161" s="237"/>
      <c r="F161" s="237"/>
      <c r="G161" s="237"/>
      <c r="H161" s="244"/>
      <c r="I161" s="244"/>
      <c r="J161" s="244"/>
      <c r="K161" s="244"/>
      <c r="L161" s="244"/>
      <c r="M161" s="244"/>
      <c r="N161" s="244"/>
    </row>
    <row r="162" spans="2:14" ht="12" customHeight="1" x14ac:dyDescent="0.2">
      <c r="B162" s="237"/>
      <c r="C162" s="237"/>
      <c r="D162" s="237"/>
      <c r="E162" s="237"/>
      <c r="F162" s="237"/>
      <c r="G162" s="237"/>
      <c r="H162" s="244"/>
      <c r="I162" s="244"/>
      <c r="J162" s="244"/>
      <c r="K162" s="244"/>
      <c r="L162" s="244"/>
      <c r="M162" s="244"/>
      <c r="N162" s="244"/>
    </row>
    <row r="163" spans="2:14" ht="12" customHeight="1" x14ac:dyDescent="0.2">
      <c r="B163" s="237"/>
      <c r="C163" s="237"/>
      <c r="D163" s="237"/>
      <c r="E163" s="237"/>
      <c r="F163" s="237"/>
      <c r="G163" s="237"/>
      <c r="H163" s="244"/>
      <c r="I163" s="244"/>
      <c r="J163" s="244"/>
      <c r="K163" s="244"/>
      <c r="L163" s="244"/>
      <c r="M163" s="244"/>
      <c r="N163" s="244"/>
    </row>
    <row r="164" spans="2:14" ht="12" customHeight="1" x14ac:dyDescent="0.2">
      <c r="B164" s="237"/>
      <c r="C164" s="237"/>
      <c r="D164" s="237"/>
      <c r="E164" s="237"/>
      <c r="F164" s="237"/>
      <c r="G164" s="237"/>
      <c r="H164" s="244"/>
      <c r="I164" s="244"/>
      <c r="J164" s="244"/>
      <c r="K164" s="244"/>
      <c r="L164" s="244"/>
      <c r="M164" s="244"/>
      <c r="N164" s="244"/>
    </row>
    <row r="165" spans="2:14" ht="12" customHeight="1" x14ac:dyDescent="0.2">
      <c r="B165" s="237"/>
      <c r="C165" s="237"/>
      <c r="D165" s="237"/>
      <c r="E165" s="237"/>
      <c r="F165" s="237"/>
      <c r="G165" s="237"/>
      <c r="H165" s="244"/>
      <c r="I165" s="244"/>
      <c r="J165" s="244"/>
      <c r="K165" s="244"/>
      <c r="L165" s="244"/>
      <c r="M165" s="244"/>
      <c r="N165" s="244"/>
    </row>
    <row r="166" spans="2:14" ht="12" customHeight="1" x14ac:dyDescent="0.2">
      <c r="B166" s="237"/>
      <c r="C166" s="237"/>
      <c r="D166" s="237"/>
      <c r="E166" s="237"/>
      <c r="F166" s="237"/>
      <c r="G166" s="237"/>
      <c r="H166" s="237"/>
      <c r="I166" s="237"/>
      <c r="J166" s="237"/>
      <c r="K166" s="237"/>
      <c r="L166" s="237"/>
      <c r="M166" s="237"/>
      <c r="N166" s="237"/>
    </row>
    <row r="167" spans="2:14" ht="12.75" customHeight="1" x14ac:dyDescent="0.2">
      <c r="B167" s="237"/>
      <c r="C167" s="237"/>
      <c r="D167" s="237"/>
      <c r="E167" s="237"/>
      <c r="F167" s="237"/>
      <c r="G167" s="237"/>
      <c r="H167" s="237"/>
      <c r="I167" s="237"/>
      <c r="J167" s="237"/>
      <c r="K167" s="237"/>
      <c r="L167" s="237"/>
      <c r="M167" s="237"/>
      <c r="N167" s="237"/>
    </row>
    <row r="168" spans="2:14" ht="12.75" customHeight="1" x14ac:dyDescent="0.2">
      <c r="B168" s="237"/>
      <c r="C168" s="237"/>
      <c r="D168" s="237"/>
      <c r="E168" s="237"/>
      <c r="F168" s="237"/>
      <c r="G168" s="237"/>
      <c r="H168" s="244"/>
      <c r="I168" s="244"/>
      <c r="J168" s="244"/>
      <c r="K168" s="244"/>
      <c r="L168" s="244"/>
      <c r="M168" s="244"/>
      <c r="N168" s="244"/>
    </row>
    <row r="169" spans="2:14" ht="12.75" customHeight="1" x14ac:dyDescent="0.2">
      <c r="B169" s="237"/>
      <c r="C169" s="237"/>
      <c r="D169" s="237"/>
      <c r="E169" s="237"/>
      <c r="F169" s="237"/>
      <c r="G169" s="237"/>
      <c r="H169" s="244"/>
      <c r="I169" s="244"/>
      <c r="J169" s="244"/>
      <c r="K169" s="244"/>
      <c r="L169" s="244"/>
      <c r="M169" s="244"/>
      <c r="N169" s="244"/>
    </row>
    <row r="170" spans="2:14" ht="12.75" customHeight="1" x14ac:dyDescent="0.2">
      <c r="B170" s="237"/>
      <c r="C170" s="237"/>
      <c r="D170" s="237"/>
      <c r="E170" s="237"/>
      <c r="F170" s="237"/>
      <c r="G170" s="237"/>
      <c r="H170" s="244"/>
      <c r="I170" s="244"/>
      <c r="J170" s="244"/>
      <c r="K170" s="244"/>
      <c r="L170" s="244"/>
      <c r="M170" s="244"/>
      <c r="N170" s="244"/>
    </row>
    <row r="171" spans="2:14" ht="12.75" customHeight="1" x14ac:dyDescent="0.2">
      <c r="B171" s="237"/>
      <c r="C171" s="237"/>
      <c r="D171" s="237"/>
      <c r="E171" s="237"/>
      <c r="F171" s="237"/>
      <c r="G171" s="237"/>
      <c r="H171" s="244"/>
      <c r="I171" s="244"/>
      <c r="J171" s="244"/>
      <c r="K171" s="244"/>
      <c r="L171" s="244"/>
      <c r="M171" s="244"/>
      <c r="N171" s="244"/>
    </row>
    <row r="172" spans="2:14" ht="12.75" customHeight="1" x14ac:dyDescent="0.2">
      <c r="B172" s="237"/>
      <c r="C172" s="237"/>
      <c r="D172" s="237"/>
      <c r="E172" s="237"/>
      <c r="F172" s="237"/>
      <c r="G172" s="237"/>
      <c r="H172" s="244"/>
      <c r="I172" s="244"/>
      <c r="J172" s="244"/>
      <c r="K172" s="244"/>
      <c r="L172" s="244"/>
      <c r="M172" s="244"/>
      <c r="N172" s="244"/>
    </row>
    <row r="173" spans="2:14" ht="12.75" customHeight="1" x14ac:dyDescent="0.2">
      <c r="B173" s="237"/>
      <c r="C173" s="237"/>
      <c r="D173" s="237"/>
      <c r="E173" s="237"/>
      <c r="F173" s="237"/>
      <c r="G173" s="237"/>
      <c r="H173" s="244"/>
      <c r="I173" s="244"/>
      <c r="J173" s="244"/>
      <c r="K173" s="244"/>
      <c r="L173" s="244"/>
      <c r="M173" s="244"/>
      <c r="N173" s="244"/>
    </row>
    <row r="174" spans="2:14" ht="12.75" customHeight="1" x14ac:dyDescent="0.2">
      <c r="B174" s="237"/>
      <c r="C174" s="237"/>
      <c r="D174" s="237"/>
      <c r="E174" s="237"/>
      <c r="F174" s="237"/>
      <c r="G174" s="237"/>
      <c r="H174" s="244"/>
      <c r="I174" s="244"/>
      <c r="J174" s="244"/>
      <c r="K174" s="244"/>
      <c r="L174" s="244"/>
      <c r="M174" s="244"/>
      <c r="N174" s="244"/>
    </row>
    <row r="175" spans="2:14" ht="12.75" customHeight="1" x14ac:dyDescent="0.2">
      <c r="B175" s="237"/>
      <c r="C175" s="237"/>
      <c r="D175" s="237"/>
      <c r="E175" s="237"/>
      <c r="F175" s="237"/>
      <c r="G175" s="237"/>
      <c r="H175" s="237"/>
      <c r="I175" s="237"/>
      <c r="J175" s="237"/>
      <c r="K175" s="237"/>
      <c r="L175" s="237"/>
      <c r="M175" s="237"/>
      <c r="N175" s="237"/>
    </row>
    <row r="176" spans="2:14" ht="12.75" customHeight="1" x14ac:dyDescent="0.2">
      <c r="B176" s="157"/>
      <c r="C176" s="157"/>
      <c r="D176" s="157"/>
      <c r="E176" s="157"/>
      <c r="F176" s="157"/>
      <c r="G176" s="157"/>
      <c r="H176" s="157"/>
      <c r="I176" s="157"/>
      <c r="J176" s="157"/>
      <c r="K176" s="157"/>
      <c r="L176" s="157"/>
      <c r="M176" s="157"/>
      <c r="N176" s="157"/>
    </row>
    <row r="177" spans="2:14" s="209" customFormat="1" ht="13.5" customHeight="1" x14ac:dyDescent="0.25">
      <c r="B177" s="261"/>
      <c r="C177" s="261"/>
      <c r="D177" s="261"/>
      <c r="E177" s="261"/>
      <c r="F177" s="261"/>
      <c r="G177" s="261"/>
      <c r="H177" s="261"/>
      <c r="I177" s="261"/>
      <c r="J177" s="261"/>
      <c r="K177" s="261"/>
      <c r="L177" s="261"/>
      <c r="M177" s="261"/>
      <c r="N177" s="261"/>
    </row>
    <row r="178" spans="2:14" s="209" customFormat="1" ht="13.5" customHeight="1" x14ac:dyDescent="0.25">
      <c r="B178" s="261"/>
      <c r="C178" s="261"/>
      <c r="D178" s="261"/>
      <c r="E178" s="261"/>
      <c r="F178" s="261"/>
      <c r="G178" s="261"/>
      <c r="H178" s="261"/>
      <c r="I178" s="261"/>
      <c r="J178" s="261"/>
      <c r="K178" s="261"/>
      <c r="L178" s="261"/>
      <c r="M178" s="261"/>
      <c r="N178" s="261"/>
    </row>
    <row r="179" spans="2:14" ht="10.5" customHeight="1" x14ac:dyDescent="0.2">
      <c r="B179" s="252"/>
      <c r="C179" s="252"/>
      <c r="D179" s="252"/>
      <c r="E179" s="252"/>
      <c r="F179" s="252"/>
      <c r="G179" s="252"/>
      <c r="H179" s="252"/>
      <c r="I179" s="252"/>
      <c r="J179" s="252"/>
      <c r="K179" s="252"/>
      <c r="L179" s="252"/>
      <c r="M179" s="252"/>
      <c r="N179" s="238"/>
    </row>
    <row r="180" spans="2:14" x14ac:dyDescent="0.2">
      <c r="B180" s="237"/>
      <c r="C180" s="237"/>
      <c r="D180" s="237"/>
      <c r="E180" s="237"/>
      <c r="F180" s="237"/>
      <c r="G180" s="237"/>
      <c r="H180" s="237"/>
      <c r="I180" s="237"/>
      <c r="J180" s="237"/>
      <c r="K180" s="237"/>
      <c r="L180" s="237"/>
      <c r="M180" s="237"/>
      <c r="N180" s="237"/>
    </row>
    <row r="181" spans="2:14" x14ac:dyDescent="0.2">
      <c r="B181" s="237"/>
      <c r="C181" s="237"/>
      <c r="D181" s="237"/>
      <c r="E181" s="237"/>
      <c r="F181" s="237"/>
      <c r="G181" s="237"/>
      <c r="H181" s="237"/>
      <c r="I181" s="237"/>
      <c r="J181" s="237"/>
      <c r="K181" s="237"/>
      <c r="L181" s="237"/>
      <c r="M181" s="237"/>
      <c r="N181" s="237"/>
    </row>
    <row r="182" spans="2:14" x14ac:dyDescent="0.2">
      <c r="B182" s="237"/>
      <c r="C182" s="237"/>
      <c r="D182" s="237"/>
      <c r="E182" s="237"/>
      <c r="F182" s="237"/>
      <c r="G182" s="237"/>
      <c r="H182" s="237"/>
      <c r="I182" s="237"/>
      <c r="J182" s="237"/>
      <c r="K182" s="237"/>
      <c r="L182" s="237"/>
      <c r="M182" s="237"/>
      <c r="N182" s="237"/>
    </row>
    <row r="183" spans="2:14" x14ac:dyDescent="0.2">
      <c r="B183" s="237"/>
      <c r="C183" s="237"/>
      <c r="D183" s="237"/>
      <c r="E183" s="237"/>
      <c r="F183" s="237"/>
      <c r="G183" s="237"/>
      <c r="H183" s="237"/>
      <c r="I183" s="237"/>
      <c r="J183" s="237"/>
      <c r="K183" s="237"/>
      <c r="L183" s="237"/>
      <c r="M183" s="237"/>
      <c r="N183" s="237"/>
    </row>
    <row r="184" spans="2:14" x14ac:dyDescent="0.2">
      <c r="B184" s="237"/>
      <c r="C184" s="237"/>
      <c r="D184" s="237"/>
      <c r="E184" s="237"/>
      <c r="F184" s="237"/>
      <c r="G184" s="237"/>
      <c r="H184" s="237"/>
      <c r="I184" s="237"/>
      <c r="J184" s="237"/>
      <c r="K184" s="237"/>
      <c r="L184" s="237"/>
      <c r="M184" s="237"/>
      <c r="N184" s="237"/>
    </row>
    <row r="185" spans="2:14" x14ac:dyDescent="0.2">
      <c r="B185" s="237"/>
      <c r="C185" s="237"/>
      <c r="D185" s="237"/>
      <c r="E185" s="237"/>
      <c r="F185" s="237"/>
      <c r="G185" s="237"/>
      <c r="H185" s="237"/>
      <c r="I185" s="237"/>
      <c r="J185" s="237"/>
      <c r="K185" s="237"/>
      <c r="L185" s="237"/>
      <c r="M185" s="237"/>
      <c r="N185" s="237"/>
    </row>
    <row r="186" spans="2:14" ht="12.75" customHeight="1" x14ac:dyDescent="0.2">
      <c r="B186" s="237"/>
      <c r="C186" s="237"/>
      <c r="D186" s="237"/>
      <c r="E186" s="237"/>
      <c r="F186" s="237"/>
      <c r="G186" s="237"/>
    </row>
    <row r="187" spans="2:14" ht="12.75" customHeight="1" x14ac:dyDescent="0.2">
      <c r="B187" s="244"/>
      <c r="C187" s="244"/>
      <c r="D187" s="244"/>
      <c r="E187" s="244"/>
      <c r="F187" s="244"/>
      <c r="G187" s="244"/>
    </row>
    <row r="188" spans="2:14" ht="12.75" customHeight="1" x14ac:dyDescent="0.2">
      <c r="B188" s="244"/>
      <c r="C188" s="244"/>
      <c r="D188" s="244"/>
      <c r="E188" s="244"/>
      <c r="F188" s="244"/>
      <c r="G188" s="244"/>
    </row>
    <row r="189" spans="2:14" ht="12.75" customHeight="1" x14ac:dyDescent="0.2">
      <c r="B189" s="244"/>
      <c r="C189" s="244"/>
      <c r="D189" s="244"/>
      <c r="E189" s="244"/>
      <c r="F189" s="244"/>
      <c r="G189" s="244"/>
    </row>
    <row r="190" spans="2:14" ht="12.75" customHeight="1" x14ac:dyDescent="0.2">
      <c r="B190" s="244"/>
      <c r="C190" s="244"/>
      <c r="D190" s="244"/>
      <c r="E190" s="244"/>
      <c r="F190" s="244"/>
      <c r="G190" s="244"/>
    </row>
    <row r="191" spans="2:14" ht="12.75" customHeight="1" x14ac:dyDescent="0.2">
      <c r="B191" s="244"/>
      <c r="C191" s="244"/>
      <c r="D191" s="244"/>
      <c r="E191" s="244"/>
      <c r="F191" s="244"/>
      <c r="G191" s="244"/>
    </row>
    <row r="192" spans="2:14" ht="12.75" customHeight="1" x14ac:dyDescent="0.2">
      <c r="B192" s="244"/>
      <c r="C192" s="244"/>
      <c r="D192" s="244"/>
      <c r="E192" s="244"/>
      <c r="F192" s="244"/>
      <c r="G192" s="244"/>
    </row>
    <row r="193" spans="2:7" ht="12.75" customHeight="1" x14ac:dyDescent="0.2">
      <c r="B193" s="244"/>
      <c r="C193" s="244"/>
      <c r="D193" s="244"/>
      <c r="E193" s="244"/>
      <c r="F193" s="244"/>
      <c r="G193" s="244"/>
    </row>
    <row r="194" spans="2:7" ht="12.75" customHeight="1" x14ac:dyDescent="0.2">
      <c r="B194" s="244"/>
      <c r="C194" s="244"/>
      <c r="D194" s="244"/>
      <c r="E194" s="244"/>
      <c r="F194" s="244"/>
      <c r="G194" s="244"/>
    </row>
    <row r="195" spans="2:7" ht="12.75" customHeight="1" x14ac:dyDescent="0.2">
      <c r="B195" s="237"/>
      <c r="C195" s="237"/>
      <c r="D195" s="237"/>
      <c r="E195" s="237"/>
      <c r="F195" s="237"/>
      <c r="G195" s="237"/>
    </row>
    <row r="196" spans="2:7" ht="12.75" customHeight="1" x14ac:dyDescent="0.2">
      <c r="B196" s="237"/>
      <c r="C196" s="237"/>
      <c r="D196" s="237"/>
      <c r="E196" s="237"/>
      <c r="F196" s="237"/>
      <c r="G196" s="237"/>
    </row>
    <row r="197" spans="2:7" ht="12.75" customHeight="1" x14ac:dyDescent="0.2">
      <c r="B197" s="244"/>
      <c r="C197" s="244"/>
      <c r="D197" s="244"/>
      <c r="E197" s="244"/>
      <c r="F197" s="244"/>
      <c r="G197" s="244"/>
    </row>
    <row r="198" spans="2:7" ht="12.75" customHeight="1" x14ac:dyDescent="0.2">
      <c r="B198" s="244"/>
      <c r="C198" s="244"/>
      <c r="D198" s="244"/>
      <c r="E198" s="244"/>
      <c r="F198" s="244"/>
      <c r="G198" s="244"/>
    </row>
    <row r="199" spans="2:7" ht="12.75" customHeight="1" x14ac:dyDescent="0.2">
      <c r="B199" s="244"/>
      <c r="C199" s="244"/>
      <c r="D199" s="244"/>
      <c r="E199" s="244"/>
      <c r="F199" s="244"/>
      <c r="G199" s="244"/>
    </row>
    <row r="200" spans="2:7" ht="12.75" customHeight="1" x14ac:dyDescent="0.2">
      <c r="B200" s="244"/>
      <c r="C200" s="244"/>
      <c r="D200" s="244"/>
      <c r="E200" s="244"/>
      <c r="F200" s="244"/>
      <c r="G200" s="244"/>
    </row>
    <row r="201" spans="2:7" ht="12.75" customHeight="1" x14ac:dyDescent="0.2">
      <c r="B201" s="244"/>
      <c r="C201" s="244"/>
      <c r="D201" s="244"/>
      <c r="E201" s="244"/>
      <c r="F201" s="244"/>
      <c r="G201" s="244"/>
    </row>
    <row r="202" spans="2:7" ht="12.75" customHeight="1" x14ac:dyDescent="0.2">
      <c r="B202" s="244"/>
      <c r="C202" s="244"/>
      <c r="D202" s="244"/>
      <c r="E202" s="244"/>
      <c r="F202" s="244"/>
      <c r="G202" s="244"/>
    </row>
    <row r="203" spans="2:7" ht="12.75" customHeight="1" x14ac:dyDescent="0.2">
      <c r="B203" s="244"/>
      <c r="C203" s="244"/>
      <c r="D203" s="244"/>
      <c r="E203" s="244"/>
      <c r="F203" s="244"/>
      <c r="G203" s="244"/>
    </row>
    <row r="204" spans="2:7" ht="12.75" customHeight="1" x14ac:dyDescent="0.2">
      <c r="B204" s="237"/>
      <c r="C204" s="237"/>
      <c r="D204" s="237"/>
      <c r="E204" s="237"/>
      <c r="F204" s="237"/>
      <c r="G204" s="237"/>
    </row>
    <row r="205" spans="2:7" ht="12.75" customHeight="1" x14ac:dyDescent="0.2">
      <c r="B205" s="237"/>
      <c r="C205" s="237"/>
      <c r="D205" s="237"/>
      <c r="E205" s="237"/>
      <c r="F205" s="237"/>
      <c r="G205" s="237"/>
    </row>
    <row r="206" spans="2:7" ht="12.75" customHeight="1" x14ac:dyDescent="0.2">
      <c r="B206" s="244"/>
      <c r="C206" s="244"/>
      <c r="D206" s="244"/>
      <c r="E206" s="244"/>
      <c r="F206" s="244"/>
      <c r="G206" s="244"/>
    </row>
    <row r="207" spans="2:7" ht="12.75" customHeight="1" x14ac:dyDescent="0.2">
      <c r="B207" s="244"/>
      <c r="C207" s="244"/>
      <c r="D207" s="244"/>
      <c r="E207" s="244"/>
      <c r="F207" s="244"/>
      <c r="G207" s="244"/>
    </row>
    <row r="208" spans="2:7" ht="12.75" customHeight="1" x14ac:dyDescent="0.2">
      <c r="B208" s="244"/>
      <c r="C208" s="244"/>
      <c r="D208" s="244"/>
      <c r="E208" s="244"/>
      <c r="F208" s="244"/>
      <c r="G208" s="244"/>
    </row>
    <row r="209" spans="2:7" ht="12.75" customHeight="1" x14ac:dyDescent="0.2">
      <c r="B209" s="244"/>
      <c r="C209" s="244"/>
      <c r="D209" s="244"/>
      <c r="E209" s="244"/>
      <c r="F209" s="244"/>
      <c r="G209" s="244"/>
    </row>
    <row r="210" spans="2:7" ht="12.75" customHeight="1" x14ac:dyDescent="0.2">
      <c r="B210" s="244"/>
      <c r="C210" s="244"/>
      <c r="D210" s="244"/>
      <c r="E210" s="244"/>
      <c r="F210" s="244"/>
      <c r="G210" s="244"/>
    </row>
    <row r="211" spans="2:7" ht="12.75" customHeight="1" x14ac:dyDescent="0.2">
      <c r="B211" s="244"/>
      <c r="C211" s="244"/>
      <c r="D211" s="244"/>
      <c r="E211" s="244"/>
      <c r="F211" s="244"/>
      <c r="G211" s="244"/>
    </row>
    <row r="212" spans="2:7" ht="12.75" customHeight="1" x14ac:dyDescent="0.2">
      <c r="B212" s="244"/>
      <c r="C212" s="244"/>
      <c r="D212" s="244"/>
      <c r="E212" s="244"/>
      <c r="F212" s="244"/>
      <c r="G212" s="244"/>
    </row>
    <row r="213" spans="2:7" ht="12.75" customHeight="1" x14ac:dyDescent="0.2">
      <c r="B213" s="244"/>
      <c r="C213" s="244"/>
      <c r="D213" s="244"/>
      <c r="E213" s="244"/>
      <c r="F213" s="244"/>
      <c r="G213" s="244"/>
    </row>
    <row r="214" spans="2:7" ht="12.75" customHeight="1" x14ac:dyDescent="0.2">
      <c r="B214" s="237"/>
      <c r="C214" s="237"/>
      <c r="D214" s="237"/>
      <c r="E214" s="237"/>
      <c r="F214" s="237"/>
      <c r="G214" s="237"/>
    </row>
    <row r="215" spans="2:7" ht="12.75" customHeight="1" x14ac:dyDescent="0.2">
      <c r="B215" s="237"/>
      <c r="C215" s="237"/>
      <c r="D215" s="237"/>
      <c r="E215" s="237"/>
      <c r="F215" s="237"/>
      <c r="G215" s="237"/>
    </row>
    <row r="216" spans="2:7" ht="12.75" customHeight="1" x14ac:dyDescent="0.2">
      <c r="B216" s="244"/>
      <c r="C216" s="244"/>
      <c r="D216" s="244"/>
      <c r="E216" s="244"/>
      <c r="F216" s="244"/>
      <c r="G216" s="244"/>
    </row>
    <row r="217" spans="2:7" ht="12.75" customHeight="1" x14ac:dyDescent="0.2">
      <c r="B217" s="244"/>
      <c r="C217" s="244"/>
      <c r="D217" s="244"/>
      <c r="E217" s="244"/>
      <c r="F217" s="244"/>
      <c r="G217" s="244"/>
    </row>
    <row r="218" spans="2:7" ht="12.75" customHeight="1" x14ac:dyDescent="0.2">
      <c r="B218" s="244"/>
      <c r="C218" s="244"/>
      <c r="D218" s="244"/>
      <c r="E218" s="244"/>
      <c r="F218" s="244"/>
      <c r="G218" s="244"/>
    </row>
    <row r="219" spans="2:7" ht="12.75" customHeight="1" x14ac:dyDescent="0.2">
      <c r="B219" s="244"/>
      <c r="C219" s="244"/>
      <c r="D219" s="244"/>
      <c r="E219" s="244"/>
      <c r="F219" s="244"/>
      <c r="G219" s="244"/>
    </row>
    <row r="220" spans="2:7" ht="12.75" customHeight="1" x14ac:dyDescent="0.2">
      <c r="B220" s="244"/>
      <c r="C220" s="244"/>
      <c r="D220" s="244"/>
      <c r="E220" s="244"/>
      <c r="F220" s="244"/>
      <c r="G220" s="244"/>
    </row>
    <row r="221" spans="2:7" ht="12.75" customHeight="1" x14ac:dyDescent="0.2">
      <c r="B221" s="244"/>
      <c r="C221" s="244"/>
      <c r="D221" s="244"/>
      <c r="E221" s="244"/>
      <c r="F221" s="244"/>
      <c r="G221" s="244"/>
    </row>
    <row r="222" spans="2:7" ht="12.75" customHeight="1" x14ac:dyDescent="0.2">
      <c r="B222" s="244"/>
      <c r="C222" s="244"/>
      <c r="D222" s="244"/>
      <c r="E222" s="244"/>
      <c r="F222" s="244"/>
      <c r="G222" s="244"/>
    </row>
    <row r="223" spans="2:7" ht="12.75" customHeight="1" x14ac:dyDescent="0.2">
      <c r="B223" s="244"/>
      <c r="C223" s="244"/>
      <c r="D223" s="244"/>
      <c r="E223" s="244"/>
      <c r="F223" s="244"/>
      <c r="G223" s="244"/>
    </row>
    <row r="224" spans="2:7" ht="12.75" customHeight="1" x14ac:dyDescent="0.2">
      <c r="B224" s="237"/>
      <c r="C224" s="237"/>
      <c r="D224" s="237"/>
      <c r="E224" s="237"/>
      <c r="F224" s="237"/>
      <c r="G224" s="237"/>
    </row>
    <row r="225" spans="2:14" ht="12.75" customHeight="1" x14ac:dyDescent="0.2">
      <c r="B225" s="237"/>
      <c r="C225" s="237"/>
      <c r="D225" s="237"/>
      <c r="E225" s="237"/>
      <c r="F225" s="237"/>
      <c r="G225" s="237"/>
    </row>
    <row r="226" spans="2:14" ht="12.75" customHeight="1" x14ac:dyDescent="0.2">
      <c r="B226" s="244"/>
      <c r="C226" s="244"/>
      <c r="D226" s="244"/>
      <c r="E226" s="244"/>
      <c r="F226" s="244"/>
      <c r="G226" s="244"/>
    </row>
    <row r="227" spans="2:14" ht="12.75" customHeight="1" x14ac:dyDescent="0.2">
      <c r="B227" s="244"/>
      <c r="C227" s="244"/>
      <c r="D227" s="244"/>
      <c r="E227" s="244"/>
      <c r="F227" s="244"/>
      <c r="G227" s="244"/>
    </row>
    <row r="228" spans="2:14" ht="12.75" customHeight="1" x14ac:dyDescent="0.2">
      <c r="B228" s="244"/>
      <c r="C228" s="244"/>
      <c r="D228" s="244"/>
      <c r="E228" s="244"/>
      <c r="F228" s="244"/>
      <c r="G228" s="244"/>
    </row>
    <row r="229" spans="2:14" ht="12.75" customHeight="1" x14ac:dyDescent="0.2">
      <c r="B229" s="244"/>
      <c r="C229" s="244"/>
      <c r="D229" s="244"/>
      <c r="E229" s="244"/>
      <c r="F229" s="244"/>
      <c r="G229" s="244"/>
    </row>
    <row r="230" spans="2:14" ht="12.75" customHeight="1" x14ac:dyDescent="0.2">
      <c r="B230" s="244"/>
      <c r="C230" s="244"/>
      <c r="D230" s="244"/>
      <c r="E230" s="244"/>
      <c r="F230" s="244"/>
      <c r="G230" s="244"/>
    </row>
    <row r="231" spans="2:14" ht="12.75" customHeight="1" x14ac:dyDescent="0.2">
      <c r="B231" s="244"/>
      <c r="C231" s="244"/>
      <c r="D231" s="244"/>
      <c r="E231" s="244"/>
      <c r="F231" s="244"/>
      <c r="G231" s="244"/>
    </row>
    <row r="232" spans="2:14" ht="12.75" customHeight="1" x14ac:dyDescent="0.2">
      <c r="B232" s="244"/>
      <c r="C232" s="244"/>
      <c r="D232" s="244"/>
      <c r="E232" s="244"/>
      <c r="F232" s="244"/>
      <c r="G232" s="244"/>
    </row>
    <row r="233" spans="2:14" ht="12.75" customHeight="1" x14ac:dyDescent="0.2">
      <c r="B233" s="237"/>
      <c r="C233" s="237"/>
      <c r="D233" s="237"/>
      <c r="E233" s="237"/>
      <c r="F233" s="237"/>
      <c r="G233" s="237"/>
    </row>
    <row r="234" spans="2:14" ht="12.75" customHeight="1" x14ac:dyDescent="0.2">
      <c r="B234" s="157"/>
      <c r="C234" s="157"/>
      <c r="D234" s="157"/>
      <c r="E234" s="157"/>
      <c r="F234" s="157"/>
      <c r="G234" s="157"/>
    </row>
    <row r="235" spans="2:14" s="209" customFormat="1" ht="15" x14ac:dyDescent="0.25">
      <c r="B235" s="261"/>
      <c r="C235" s="261"/>
      <c r="D235" s="261"/>
      <c r="E235" s="261"/>
      <c r="F235" s="261"/>
      <c r="G235" s="261"/>
      <c r="H235" s="261"/>
      <c r="I235" s="261"/>
      <c r="J235" s="261"/>
      <c r="K235" s="261"/>
      <c r="L235" s="261"/>
      <c r="M235" s="261"/>
      <c r="N235" s="261"/>
    </row>
    <row r="236" spans="2:14" s="209" customFormat="1" ht="15" x14ac:dyDescent="0.25">
      <c r="B236" s="261"/>
      <c r="C236" s="261"/>
      <c r="D236" s="261"/>
      <c r="E236" s="261"/>
      <c r="F236" s="261"/>
      <c r="G236" s="261"/>
      <c r="H236" s="261"/>
      <c r="I236" s="261"/>
      <c r="J236" s="261"/>
      <c r="K236" s="261"/>
      <c r="L236" s="261"/>
      <c r="M236" s="261"/>
      <c r="N236" s="261"/>
    </row>
    <row r="237" spans="2:14" x14ac:dyDescent="0.2">
      <c r="B237" s="252"/>
      <c r="C237" s="252"/>
      <c r="D237" s="252"/>
      <c r="E237" s="252"/>
      <c r="F237" s="252"/>
      <c r="G237" s="252"/>
      <c r="H237" s="252"/>
      <c r="I237" s="252"/>
      <c r="J237" s="252"/>
      <c r="K237" s="252"/>
      <c r="L237" s="252"/>
      <c r="M237" s="252"/>
      <c r="N237" s="238"/>
    </row>
    <row r="238" spans="2:14" x14ac:dyDescent="0.2">
      <c r="B238" s="237"/>
      <c r="C238" s="237"/>
      <c r="D238" s="237"/>
      <c r="E238" s="237"/>
      <c r="F238" s="237"/>
      <c r="G238" s="237"/>
      <c r="H238" s="237"/>
      <c r="I238" s="237"/>
      <c r="J238" s="237"/>
      <c r="K238" s="237"/>
      <c r="L238" s="237"/>
      <c r="M238" s="237"/>
      <c r="N238" s="237"/>
    </row>
    <row r="239" spans="2:14" x14ac:dyDescent="0.2">
      <c r="B239" s="237"/>
      <c r="C239" s="237"/>
      <c r="D239" s="237"/>
      <c r="E239" s="237"/>
      <c r="F239" s="237"/>
      <c r="G239" s="237"/>
      <c r="H239" s="237"/>
      <c r="I239" s="237"/>
      <c r="J239" s="237"/>
      <c r="K239" s="237"/>
      <c r="L239" s="237"/>
      <c r="M239" s="237"/>
      <c r="N239" s="237"/>
    </row>
    <row r="240" spans="2:14" x14ac:dyDescent="0.2">
      <c r="B240" s="237"/>
      <c r="C240" s="237"/>
      <c r="D240" s="237"/>
      <c r="E240" s="237"/>
      <c r="F240" s="237"/>
      <c r="G240" s="237"/>
      <c r="H240" s="237"/>
      <c r="I240" s="237"/>
      <c r="J240" s="237"/>
      <c r="K240" s="237"/>
      <c r="L240" s="237"/>
      <c r="M240" s="237"/>
      <c r="N240" s="237"/>
    </row>
    <row r="241" spans="2:14" x14ac:dyDescent="0.2">
      <c r="B241" s="237"/>
      <c r="C241" s="237"/>
      <c r="D241" s="237"/>
      <c r="E241" s="237"/>
      <c r="F241" s="237"/>
      <c r="G241" s="237"/>
      <c r="H241" s="237"/>
      <c r="I241" s="237"/>
      <c r="J241" s="237"/>
      <c r="K241" s="237"/>
      <c r="L241" s="237"/>
      <c r="M241" s="237"/>
      <c r="N241" s="237"/>
    </row>
    <row r="242" spans="2:14" x14ac:dyDescent="0.2">
      <c r="B242" s="237"/>
      <c r="C242" s="237"/>
      <c r="D242" s="237"/>
      <c r="E242" s="237"/>
      <c r="F242" s="237"/>
      <c r="G242" s="237"/>
      <c r="H242" s="237"/>
      <c r="I242" s="237"/>
      <c r="J242" s="237"/>
      <c r="K242" s="237"/>
      <c r="L242" s="237"/>
      <c r="M242" s="237"/>
      <c r="N242" s="237"/>
    </row>
    <row r="243" spans="2:14" x14ac:dyDescent="0.2">
      <c r="B243" s="237"/>
      <c r="C243" s="237"/>
      <c r="D243" s="237"/>
      <c r="E243" s="237"/>
      <c r="F243" s="237"/>
      <c r="G243" s="237"/>
      <c r="H243" s="237"/>
      <c r="I243" s="237"/>
      <c r="J243" s="237"/>
      <c r="K243" s="237"/>
      <c r="L243" s="237"/>
      <c r="M243" s="237"/>
      <c r="N243" s="237"/>
    </row>
    <row r="244" spans="2:14" ht="12.75" customHeight="1" x14ac:dyDescent="0.2"/>
    <row r="245" spans="2:14" ht="12.75" customHeight="1" x14ac:dyDescent="0.2"/>
    <row r="246" spans="2:14" ht="12.75" customHeight="1" x14ac:dyDescent="0.2"/>
    <row r="247" spans="2:14" ht="12.75" customHeight="1" x14ac:dyDescent="0.2"/>
    <row r="248" spans="2:14" ht="12.75" customHeight="1" x14ac:dyDescent="0.2"/>
    <row r="249" spans="2:14" ht="12.75" customHeight="1" x14ac:dyDescent="0.2"/>
    <row r="250" spans="2:14" ht="12.75" customHeight="1" x14ac:dyDescent="0.2"/>
    <row r="251" spans="2:14" ht="12.75" customHeight="1" x14ac:dyDescent="0.2"/>
    <row r="252" spans="2:14" ht="12.75" customHeight="1" x14ac:dyDescent="0.2"/>
    <row r="253" spans="2:14" ht="12.75" customHeight="1" x14ac:dyDescent="0.2"/>
    <row r="254" spans="2:14" ht="12.75" customHeight="1" x14ac:dyDescent="0.2"/>
    <row r="255" spans="2:14" ht="12.75" customHeight="1" x14ac:dyDescent="0.2"/>
    <row r="256" spans="2:14"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 customHeight="1" x14ac:dyDescent="0.2"/>
    <row r="275" ht="12" customHeight="1" x14ac:dyDescent="0.2"/>
    <row r="276" ht="12" customHeight="1" x14ac:dyDescent="0.2"/>
    <row r="277" ht="12" customHeight="1" x14ac:dyDescent="0.2"/>
    <row r="278" ht="12" customHeight="1" x14ac:dyDescent="0.2"/>
    <row r="279" ht="12" customHeight="1" x14ac:dyDescent="0.2"/>
    <row r="280" ht="12" customHeight="1" x14ac:dyDescent="0.2"/>
    <row r="281" ht="12" customHeight="1" x14ac:dyDescent="0.2"/>
    <row r="282" ht="12"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spans="2:59" ht="12.75" customHeight="1" x14ac:dyDescent="0.2"/>
    <row r="290" spans="2:59" ht="12.75" customHeight="1" x14ac:dyDescent="0.2"/>
    <row r="291" spans="2:59" ht="12.75" customHeight="1" x14ac:dyDescent="0.2"/>
    <row r="292" spans="2:59" x14ac:dyDescent="0.2">
      <c r="B292" s="157"/>
      <c r="C292" s="157"/>
      <c r="D292" s="157"/>
      <c r="E292" s="157"/>
      <c r="F292" s="157"/>
      <c r="G292" s="157"/>
    </row>
    <row r="293" spans="2:59" s="209" customFormat="1" ht="15" x14ac:dyDescent="0.25">
      <c r="B293" s="261"/>
      <c r="AU293" s="261"/>
      <c r="AV293" s="261"/>
      <c r="AW293" s="261"/>
      <c r="AX293" s="261"/>
      <c r="AY293" s="261"/>
      <c r="AZ293" s="261"/>
      <c r="BA293" s="261"/>
      <c r="BB293" s="261"/>
      <c r="BC293" s="261"/>
      <c r="BD293" s="261"/>
      <c r="BE293" s="261"/>
      <c r="BF293" s="261"/>
      <c r="BG293" s="261"/>
    </row>
    <row r="294" spans="2:59" s="209" customFormat="1" ht="15" x14ac:dyDescent="0.25">
      <c r="B294" s="261"/>
      <c r="AU294" s="261"/>
      <c r="AV294" s="261"/>
      <c r="AW294" s="261"/>
      <c r="AX294" s="261"/>
      <c r="AY294" s="261"/>
      <c r="AZ294" s="261"/>
      <c r="BA294" s="261"/>
      <c r="BB294" s="261"/>
      <c r="BC294" s="261"/>
      <c r="BD294" s="261"/>
      <c r="BE294" s="261"/>
      <c r="BF294" s="261"/>
      <c r="BG294" s="261"/>
    </row>
    <row r="295" spans="2:59" x14ac:dyDescent="0.2">
      <c r="B295" s="252"/>
      <c r="AU295" s="252"/>
      <c r="AV295" s="252"/>
      <c r="AW295" s="252"/>
      <c r="AX295" s="252"/>
      <c r="AY295" s="252"/>
      <c r="AZ295" s="252"/>
      <c r="BA295" s="252"/>
      <c r="BB295" s="252"/>
      <c r="BC295" s="252"/>
      <c r="BD295" s="252"/>
      <c r="BE295" s="252"/>
      <c r="BF295" s="252"/>
      <c r="BG295" s="238"/>
    </row>
    <row r="296" spans="2:59" ht="13.5" customHeight="1" x14ac:dyDescent="0.2">
      <c r="B296" s="237"/>
      <c r="AU296" s="237"/>
      <c r="AV296" s="237"/>
      <c r="AW296" s="237"/>
      <c r="AX296" s="237"/>
      <c r="AY296" s="237"/>
      <c r="AZ296" s="237"/>
      <c r="BA296" s="237"/>
      <c r="BB296" s="237"/>
      <c r="BC296" s="237"/>
      <c r="BD296" s="237"/>
      <c r="BE296" s="237"/>
      <c r="BF296" s="237"/>
      <c r="BG296" s="237"/>
    </row>
    <row r="297" spans="2:59" ht="13.5" customHeight="1" x14ac:dyDescent="0.2">
      <c r="B297" s="237"/>
      <c r="AU297" s="237"/>
      <c r="AV297" s="237"/>
      <c r="AW297" s="237"/>
      <c r="AX297" s="237"/>
      <c r="AY297" s="237"/>
      <c r="AZ297" s="237"/>
      <c r="BA297" s="237"/>
      <c r="BB297" s="237"/>
      <c r="BC297" s="237"/>
      <c r="BD297" s="237"/>
      <c r="BE297" s="237"/>
      <c r="BF297" s="237"/>
      <c r="BG297" s="237"/>
    </row>
    <row r="298" spans="2:59" ht="13.5" customHeight="1" x14ac:dyDescent="0.2">
      <c r="B298" s="237"/>
      <c r="AU298" s="237"/>
      <c r="AV298" s="237"/>
      <c r="AW298" s="237"/>
      <c r="AX298" s="237"/>
      <c r="AY298" s="237"/>
      <c r="AZ298" s="237"/>
      <c r="BA298" s="237"/>
      <c r="BB298" s="237"/>
      <c r="BC298" s="237"/>
      <c r="BD298" s="237"/>
      <c r="BE298" s="237"/>
      <c r="BF298" s="237"/>
      <c r="BG298" s="237"/>
    </row>
    <row r="299" spans="2:59" ht="13.5" customHeight="1" x14ac:dyDescent="0.2">
      <c r="B299" s="237"/>
      <c r="AU299" s="237"/>
      <c r="AV299" s="237"/>
      <c r="AW299" s="237"/>
      <c r="AX299" s="237"/>
      <c r="AY299" s="237"/>
      <c r="AZ299" s="237"/>
      <c r="BA299" s="237"/>
      <c r="BB299" s="237"/>
      <c r="BC299" s="237"/>
      <c r="BD299" s="237"/>
      <c r="BE299" s="237"/>
      <c r="BF299" s="237"/>
      <c r="BG299" s="237"/>
    </row>
    <row r="300" spans="2:59" ht="13.5" customHeight="1" x14ac:dyDescent="0.2">
      <c r="B300" s="237"/>
      <c r="AU300" s="237"/>
      <c r="AV300" s="237"/>
      <c r="AW300" s="237"/>
      <c r="AX300" s="237"/>
      <c r="AY300" s="237"/>
      <c r="AZ300" s="237"/>
      <c r="BA300" s="237"/>
      <c r="BB300" s="237"/>
      <c r="BC300" s="237"/>
      <c r="BD300" s="237"/>
      <c r="BE300" s="237"/>
      <c r="BF300" s="237"/>
      <c r="BG300" s="237"/>
    </row>
    <row r="301" spans="2:59" ht="13.5" customHeight="1" x14ac:dyDescent="0.2">
      <c r="B301" s="237"/>
      <c r="AU301" s="237"/>
      <c r="AV301" s="237"/>
      <c r="AW301" s="237"/>
      <c r="AX301" s="237"/>
      <c r="AY301" s="237"/>
      <c r="AZ301" s="237"/>
      <c r="BA301" s="237"/>
      <c r="BB301" s="237"/>
      <c r="BC301" s="237"/>
      <c r="BD301" s="237"/>
      <c r="BE301" s="237"/>
      <c r="BF301" s="237"/>
      <c r="BG301" s="237"/>
    </row>
    <row r="302" spans="2:59" ht="12" customHeight="1" x14ac:dyDescent="0.2">
      <c r="AV302" s="237"/>
      <c r="AW302" s="237"/>
      <c r="AX302" s="237"/>
    </row>
    <row r="303" spans="2:59" ht="12" customHeight="1" x14ac:dyDescent="0.2">
      <c r="AV303" s="244"/>
      <c r="AW303" s="244"/>
      <c r="AX303" s="244"/>
    </row>
    <row r="304" spans="2:59" ht="12" customHeight="1" x14ac:dyDescent="0.2">
      <c r="AV304" s="244"/>
      <c r="AW304" s="244"/>
      <c r="AX304" s="244"/>
    </row>
    <row r="305" spans="48:50" ht="12" customHeight="1" x14ac:dyDescent="0.2">
      <c r="AV305" s="244"/>
      <c r="AW305" s="244"/>
      <c r="AX305" s="244"/>
    </row>
    <row r="306" spans="48:50" ht="12" customHeight="1" x14ac:dyDescent="0.2">
      <c r="AV306" s="244"/>
      <c r="AW306" s="244"/>
      <c r="AX306" s="244"/>
    </row>
    <row r="307" spans="48:50" ht="12" customHeight="1" x14ac:dyDescent="0.2">
      <c r="AV307" s="244"/>
      <c r="AW307" s="244"/>
      <c r="AX307" s="244"/>
    </row>
    <row r="308" spans="48:50" ht="12" customHeight="1" x14ac:dyDescent="0.2">
      <c r="AV308" s="244"/>
      <c r="AW308" s="244"/>
      <c r="AX308" s="244"/>
    </row>
    <row r="309" spans="48:50" ht="12" customHeight="1" x14ac:dyDescent="0.2">
      <c r="AV309" s="244"/>
      <c r="AW309" s="244"/>
      <c r="AX309" s="244"/>
    </row>
    <row r="310" spans="48:50" ht="12" customHeight="1" x14ac:dyDescent="0.2">
      <c r="AV310" s="237"/>
      <c r="AW310" s="237"/>
      <c r="AX310" s="237"/>
    </row>
    <row r="311" spans="48:50" ht="12" customHeight="1" x14ac:dyDescent="0.2">
      <c r="AV311" s="237"/>
      <c r="AW311" s="237"/>
      <c r="AX311" s="237"/>
    </row>
    <row r="312" spans="48:50" ht="12" customHeight="1" x14ac:dyDescent="0.2">
      <c r="AV312" s="244"/>
      <c r="AW312" s="244"/>
      <c r="AX312" s="244"/>
    </row>
    <row r="313" spans="48:50" ht="12" customHeight="1" x14ac:dyDescent="0.2">
      <c r="AV313" s="244"/>
      <c r="AW313" s="244"/>
      <c r="AX313" s="244"/>
    </row>
    <row r="314" spans="48:50" ht="12" customHeight="1" x14ac:dyDescent="0.2">
      <c r="AV314" s="244"/>
      <c r="AW314" s="244"/>
      <c r="AX314" s="244"/>
    </row>
    <row r="315" spans="48:50" ht="12" customHeight="1" x14ac:dyDescent="0.2">
      <c r="AV315" s="244"/>
      <c r="AW315" s="244"/>
      <c r="AX315" s="244"/>
    </row>
    <row r="316" spans="48:50" ht="12" customHeight="1" x14ac:dyDescent="0.2">
      <c r="AV316" s="244"/>
      <c r="AW316" s="244"/>
      <c r="AX316" s="244"/>
    </row>
    <row r="317" spans="48:50" ht="12" customHeight="1" x14ac:dyDescent="0.2">
      <c r="AV317" s="244"/>
      <c r="AW317" s="244"/>
      <c r="AX317" s="244"/>
    </row>
    <row r="318" spans="48:50" ht="12" customHeight="1" x14ac:dyDescent="0.2">
      <c r="AV318" s="244"/>
      <c r="AW318" s="244"/>
      <c r="AX318" s="244"/>
    </row>
    <row r="319" spans="48:50" ht="12" customHeight="1" x14ac:dyDescent="0.2">
      <c r="AV319" s="244"/>
      <c r="AW319" s="244"/>
      <c r="AX319" s="244"/>
    </row>
    <row r="320" spans="48:50" ht="12" customHeight="1" x14ac:dyDescent="0.2">
      <c r="AV320" s="237"/>
      <c r="AW320" s="237"/>
      <c r="AX320" s="237"/>
    </row>
    <row r="321" spans="48:50" ht="12" customHeight="1" x14ac:dyDescent="0.2">
      <c r="AV321" s="237"/>
      <c r="AW321" s="237"/>
      <c r="AX321" s="237"/>
    </row>
    <row r="322" spans="48:50" ht="12" customHeight="1" x14ac:dyDescent="0.2">
      <c r="AV322" s="244"/>
      <c r="AW322" s="244"/>
      <c r="AX322" s="244"/>
    </row>
    <row r="323" spans="48:50" ht="12" customHeight="1" x14ac:dyDescent="0.2">
      <c r="AV323" s="244"/>
      <c r="AW323" s="244"/>
      <c r="AX323" s="244"/>
    </row>
    <row r="324" spans="48:50" ht="12" customHeight="1" x14ac:dyDescent="0.2">
      <c r="AV324" s="244"/>
      <c r="AW324" s="244"/>
      <c r="AX324" s="244"/>
    </row>
    <row r="325" spans="48:50" ht="12" customHeight="1" x14ac:dyDescent="0.2">
      <c r="AV325" s="244"/>
      <c r="AW325" s="244"/>
      <c r="AX325" s="244"/>
    </row>
    <row r="326" spans="48:50" ht="12" customHeight="1" x14ac:dyDescent="0.2">
      <c r="AV326" s="244"/>
      <c r="AW326" s="244"/>
      <c r="AX326" s="244"/>
    </row>
    <row r="327" spans="48:50" ht="12" customHeight="1" x14ac:dyDescent="0.2">
      <c r="AV327" s="244"/>
      <c r="AW327" s="244"/>
      <c r="AX327" s="244"/>
    </row>
    <row r="328" spans="48:50" ht="12.75" customHeight="1" x14ac:dyDescent="0.2">
      <c r="AV328" s="244"/>
      <c r="AW328" s="244"/>
      <c r="AX328" s="244"/>
    </row>
    <row r="329" spans="48:50" ht="12.75" customHeight="1" x14ac:dyDescent="0.2">
      <c r="AV329" s="244"/>
      <c r="AW329" s="244"/>
      <c r="AX329" s="244"/>
    </row>
    <row r="330" spans="48:50" ht="12.75" customHeight="1" x14ac:dyDescent="0.2">
      <c r="AV330" s="237"/>
      <c r="AW330" s="237"/>
      <c r="AX330" s="237"/>
    </row>
    <row r="331" spans="48:50" ht="12.75" customHeight="1" x14ac:dyDescent="0.2">
      <c r="AV331" s="237"/>
      <c r="AW331" s="237"/>
      <c r="AX331" s="237"/>
    </row>
    <row r="332" spans="48:50" ht="12.75" customHeight="1" x14ac:dyDescent="0.2">
      <c r="AV332" s="244"/>
      <c r="AW332" s="244"/>
      <c r="AX332" s="244"/>
    </row>
    <row r="333" spans="48:50" ht="12.75" customHeight="1" x14ac:dyDescent="0.2">
      <c r="AV333" s="244"/>
      <c r="AW333" s="244"/>
      <c r="AX333" s="244"/>
    </row>
    <row r="334" spans="48:50" ht="12.75" customHeight="1" x14ac:dyDescent="0.2">
      <c r="AV334" s="244"/>
      <c r="AW334" s="244"/>
      <c r="AX334" s="244"/>
    </row>
    <row r="335" spans="48:50" ht="12.75" customHeight="1" x14ac:dyDescent="0.2">
      <c r="AV335" s="244"/>
      <c r="AW335" s="244"/>
      <c r="AX335" s="244"/>
    </row>
    <row r="336" spans="48:50" ht="12.75" customHeight="1" x14ac:dyDescent="0.2">
      <c r="AV336" s="244"/>
      <c r="AW336" s="244"/>
      <c r="AX336" s="244"/>
    </row>
    <row r="337" spans="46:51" ht="12.75" customHeight="1" x14ac:dyDescent="0.2">
      <c r="AV337" s="244"/>
      <c r="AW337" s="244"/>
      <c r="AX337" s="244"/>
    </row>
    <row r="338" spans="46:51" ht="12.75" customHeight="1" x14ac:dyDescent="0.2">
      <c r="AV338" s="244"/>
      <c r="AW338" s="244"/>
      <c r="AX338" s="244"/>
    </row>
    <row r="339" spans="46:51" ht="12.75" customHeight="1" x14ac:dyDescent="0.2">
      <c r="AV339" s="237"/>
      <c r="AW339" s="237"/>
      <c r="AX339" s="237"/>
    </row>
    <row r="340" spans="46:51" ht="12.75" customHeight="1" x14ac:dyDescent="0.2">
      <c r="AV340" s="237"/>
      <c r="AW340" s="237"/>
      <c r="AX340" s="237"/>
    </row>
    <row r="341" spans="46:51" ht="12.75" customHeight="1" x14ac:dyDescent="0.2">
      <c r="AV341" s="244"/>
      <c r="AW341" s="244"/>
      <c r="AX341" s="244"/>
    </row>
    <row r="342" spans="46:51" ht="12.75" customHeight="1" x14ac:dyDescent="0.2">
      <c r="AV342" s="244"/>
      <c r="AW342" s="244"/>
      <c r="AX342" s="244"/>
    </row>
    <row r="343" spans="46:51" ht="12.75" customHeight="1" x14ac:dyDescent="0.2">
      <c r="AV343" s="244"/>
      <c r="AW343" s="244"/>
      <c r="AX343" s="244"/>
    </row>
    <row r="344" spans="46:51" ht="12.75" customHeight="1" x14ac:dyDescent="0.2">
      <c r="AV344" s="244"/>
      <c r="AW344" s="244"/>
      <c r="AX344" s="244"/>
    </row>
    <row r="345" spans="46:51" ht="12.75" customHeight="1" x14ac:dyDescent="0.2">
      <c r="AV345" s="244"/>
      <c r="AW345" s="244"/>
      <c r="AX345" s="244"/>
    </row>
    <row r="346" spans="46:51" ht="12.75" customHeight="1" x14ac:dyDescent="0.2">
      <c r="AV346" s="244"/>
      <c r="AW346" s="244"/>
      <c r="AX346" s="244"/>
    </row>
    <row r="347" spans="46:51" ht="12.75" customHeight="1" x14ac:dyDescent="0.2">
      <c r="AV347" s="244"/>
      <c r="AW347" s="244"/>
      <c r="AX347" s="244"/>
    </row>
    <row r="348" spans="46:51" ht="12.75" customHeight="1" x14ac:dyDescent="0.2">
      <c r="AV348" s="244"/>
      <c r="AW348" s="244"/>
      <c r="AX348" s="244"/>
    </row>
    <row r="349" spans="46:51" ht="12.75" customHeight="1" x14ac:dyDescent="0.2">
      <c r="AV349" s="237"/>
      <c r="AW349" s="237"/>
      <c r="AX349" s="237"/>
    </row>
    <row r="350" spans="46:51" ht="12.75" customHeight="1" x14ac:dyDescent="0.2">
      <c r="AV350" s="157"/>
      <c r="AW350" s="157"/>
      <c r="AX350" s="157"/>
    </row>
    <row r="351" spans="46:51" s="209" customFormat="1" ht="15" x14ac:dyDescent="0.25">
      <c r="AT351" s="261"/>
      <c r="AU351" s="261"/>
      <c r="AV351" s="261"/>
      <c r="AW351" s="261"/>
      <c r="AX351" s="261"/>
      <c r="AY351" s="261"/>
    </row>
    <row r="352" spans="46:51" s="209" customFormat="1" ht="15" x14ac:dyDescent="0.25">
      <c r="AT352" s="261"/>
      <c r="AU352" s="261"/>
      <c r="AV352" s="261"/>
      <c r="AW352" s="261"/>
      <c r="AX352" s="261"/>
      <c r="AY352" s="261"/>
    </row>
    <row r="353" spans="46:51" x14ac:dyDescent="0.2">
      <c r="AT353" s="252"/>
      <c r="AU353" s="252"/>
      <c r="AV353" s="252"/>
      <c r="AW353" s="252"/>
      <c r="AX353" s="252"/>
      <c r="AY353" s="238"/>
    </row>
    <row r="354" spans="46:51" x14ac:dyDescent="0.2">
      <c r="AT354" s="237"/>
      <c r="AU354" s="237"/>
      <c r="AV354" s="237"/>
      <c r="AW354" s="237"/>
      <c r="AX354" s="237"/>
      <c r="AY354" s="237"/>
    </row>
    <row r="355" spans="46:51" x14ac:dyDescent="0.2">
      <c r="AT355" s="237"/>
      <c r="AU355" s="237"/>
      <c r="AV355" s="237"/>
      <c r="AW355" s="237"/>
      <c r="AX355" s="237"/>
      <c r="AY355" s="237"/>
    </row>
    <row r="356" spans="46:51" x14ac:dyDescent="0.2">
      <c r="AT356" s="237"/>
      <c r="AU356" s="237"/>
      <c r="AV356" s="237"/>
      <c r="AW356" s="237"/>
      <c r="AX356" s="237"/>
      <c r="AY356" s="237"/>
    </row>
    <row r="357" spans="46:51" x14ac:dyDescent="0.2">
      <c r="AT357" s="237"/>
      <c r="AU357" s="237"/>
      <c r="AV357" s="237"/>
      <c r="AW357" s="237"/>
      <c r="AX357" s="237"/>
      <c r="AY357" s="237"/>
    </row>
    <row r="358" spans="46:51" x14ac:dyDescent="0.2">
      <c r="AT358" s="237"/>
      <c r="AU358" s="237"/>
      <c r="AV358" s="237"/>
      <c r="AW358" s="237"/>
      <c r="AX358" s="237"/>
      <c r="AY358" s="237"/>
    </row>
    <row r="359" spans="46:51" x14ac:dyDescent="0.2">
      <c r="AT359" s="237"/>
      <c r="AU359" s="237"/>
      <c r="AV359" s="237"/>
      <c r="AW359" s="237"/>
      <c r="AX359" s="237"/>
      <c r="AY359" s="237"/>
    </row>
    <row r="360" spans="46:51" x14ac:dyDescent="0.2">
      <c r="AT360" s="237"/>
      <c r="AU360" s="237"/>
      <c r="AV360" s="237"/>
      <c r="AW360" s="237"/>
      <c r="AX360" s="237"/>
      <c r="AY360" s="237"/>
    </row>
    <row r="361" spans="46:51" x14ac:dyDescent="0.2">
      <c r="AT361" s="244"/>
      <c r="AU361" s="244"/>
      <c r="AV361" s="244"/>
      <c r="AW361" s="244"/>
      <c r="AX361" s="244"/>
      <c r="AY361" s="244"/>
    </row>
    <row r="362" spans="46:51" x14ac:dyDescent="0.2">
      <c r="AT362" s="244"/>
      <c r="AU362" s="244"/>
      <c r="AV362" s="244"/>
      <c r="AW362" s="244"/>
      <c r="AX362" s="244"/>
      <c r="AY362" s="244"/>
    </row>
    <row r="363" spans="46:51" x14ac:dyDescent="0.2">
      <c r="AT363" s="244"/>
      <c r="AU363" s="244"/>
      <c r="AV363" s="244"/>
      <c r="AW363" s="244"/>
      <c r="AX363" s="244"/>
      <c r="AY363" s="244"/>
    </row>
    <row r="364" spans="46:51" x14ac:dyDescent="0.2">
      <c r="AT364" s="244"/>
      <c r="AU364" s="244"/>
      <c r="AV364" s="244"/>
      <c r="AW364" s="244"/>
      <c r="AX364" s="244"/>
      <c r="AY364" s="244"/>
    </row>
    <row r="365" spans="46:51" x14ac:dyDescent="0.2">
      <c r="AT365" s="244"/>
      <c r="AU365" s="244"/>
      <c r="AV365" s="244"/>
      <c r="AW365" s="244"/>
      <c r="AX365" s="244"/>
      <c r="AY365" s="244"/>
    </row>
    <row r="366" spans="46:51" x14ac:dyDescent="0.2">
      <c r="AT366" s="244"/>
      <c r="AU366" s="244"/>
      <c r="AV366" s="244"/>
      <c r="AW366" s="244"/>
      <c r="AX366" s="244"/>
      <c r="AY366" s="244"/>
    </row>
    <row r="367" spans="46:51" x14ac:dyDescent="0.2">
      <c r="AT367" s="244"/>
      <c r="AU367" s="244"/>
      <c r="AV367" s="244"/>
      <c r="AW367" s="244"/>
      <c r="AX367" s="244"/>
      <c r="AY367" s="244"/>
    </row>
    <row r="368" spans="46:51" x14ac:dyDescent="0.2">
      <c r="AT368" s="244"/>
      <c r="AU368" s="244"/>
      <c r="AV368" s="244"/>
      <c r="AW368" s="244"/>
      <c r="AX368" s="244"/>
      <c r="AY368" s="244"/>
    </row>
    <row r="369" spans="46:51" x14ac:dyDescent="0.2">
      <c r="AT369" s="244"/>
      <c r="AU369" s="244"/>
      <c r="AV369" s="244"/>
      <c r="AW369" s="244"/>
      <c r="AX369" s="244"/>
      <c r="AY369" s="244"/>
    </row>
    <row r="370" spans="46:51" x14ac:dyDescent="0.2">
      <c r="AT370" s="237"/>
      <c r="AU370" s="237"/>
      <c r="AV370" s="237"/>
      <c r="AW370" s="237"/>
      <c r="AX370" s="237"/>
      <c r="AY370" s="237"/>
    </row>
    <row r="371" spans="46:51" x14ac:dyDescent="0.2">
      <c r="AT371" s="237"/>
      <c r="AU371" s="237"/>
      <c r="AV371" s="237"/>
      <c r="AW371" s="237"/>
      <c r="AX371" s="237"/>
      <c r="AY371" s="237"/>
    </row>
    <row r="372" spans="46:51" x14ac:dyDescent="0.2">
      <c r="AT372" s="244"/>
      <c r="AU372" s="244"/>
      <c r="AV372" s="244"/>
      <c r="AW372" s="244"/>
      <c r="AX372" s="244"/>
      <c r="AY372" s="244"/>
    </row>
    <row r="373" spans="46:51" x14ac:dyDescent="0.2">
      <c r="AT373" s="244"/>
      <c r="AU373" s="244"/>
      <c r="AV373" s="244"/>
      <c r="AW373" s="244"/>
      <c r="AX373" s="244"/>
      <c r="AY373" s="244"/>
    </row>
    <row r="374" spans="46:51" x14ac:dyDescent="0.2">
      <c r="AT374" s="244"/>
      <c r="AU374" s="244"/>
      <c r="AV374" s="244"/>
      <c r="AW374" s="244"/>
      <c r="AX374" s="244"/>
      <c r="AY374" s="244"/>
    </row>
    <row r="375" spans="46:51" x14ac:dyDescent="0.2">
      <c r="AT375" s="244"/>
      <c r="AU375" s="244"/>
      <c r="AV375" s="244"/>
      <c r="AW375" s="244"/>
      <c r="AX375" s="244"/>
      <c r="AY375" s="244"/>
    </row>
    <row r="376" spans="46:51" x14ac:dyDescent="0.2">
      <c r="AT376" s="244"/>
      <c r="AU376" s="244"/>
      <c r="AV376" s="244"/>
      <c r="AW376" s="244"/>
      <c r="AX376" s="244"/>
      <c r="AY376" s="244"/>
    </row>
    <row r="377" spans="46:51" x14ac:dyDescent="0.2">
      <c r="AT377" s="244"/>
      <c r="AU377" s="244"/>
      <c r="AV377" s="244"/>
      <c r="AW377" s="244"/>
      <c r="AX377" s="244"/>
      <c r="AY377" s="244"/>
    </row>
    <row r="378" spans="46:51" x14ac:dyDescent="0.2">
      <c r="AT378" s="244"/>
      <c r="AU378" s="244"/>
      <c r="AV378" s="244"/>
      <c r="AW378" s="244"/>
      <c r="AX378" s="244"/>
      <c r="AY378" s="244"/>
    </row>
    <row r="379" spans="46:51" x14ac:dyDescent="0.2">
      <c r="AT379" s="244"/>
      <c r="AU379" s="244"/>
      <c r="AV379" s="244"/>
      <c r="AW379" s="244"/>
      <c r="AX379" s="244"/>
      <c r="AY379" s="244"/>
    </row>
    <row r="380" spans="46:51" x14ac:dyDescent="0.2">
      <c r="AT380" s="237"/>
      <c r="AU380" s="237"/>
      <c r="AV380" s="237"/>
      <c r="AW380" s="237"/>
      <c r="AX380" s="237"/>
      <c r="AY380" s="237"/>
    </row>
    <row r="381" spans="46:51" x14ac:dyDescent="0.2">
      <c r="AT381" s="237"/>
      <c r="AU381" s="237"/>
      <c r="AV381" s="237"/>
      <c r="AW381" s="237"/>
      <c r="AX381" s="237"/>
      <c r="AY381" s="237"/>
    </row>
    <row r="382" spans="46:51" x14ac:dyDescent="0.2">
      <c r="AT382" s="244"/>
      <c r="AU382" s="244"/>
      <c r="AV382" s="244"/>
      <c r="AW382" s="244"/>
      <c r="AX382" s="244"/>
      <c r="AY382" s="244"/>
    </row>
    <row r="383" spans="46:51" x14ac:dyDescent="0.2">
      <c r="AT383" s="244"/>
      <c r="AU383" s="244"/>
      <c r="AV383" s="244"/>
      <c r="AW383" s="244"/>
      <c r="AX383" s="244"/>
      <c r="AY383" s="244"/>
    </row>
    <row r="384" spans="46:51" x14ac:dyDescent="0.2">
      <c r="AT384" s="244"/>
      <c r="AU384" s="244"/>
      <c r="AV384" s="244"/>
      <c r="AW384" s="244"/>
      <c r="AX384" s="244"/>
      <c r="AY384" s="244"/>
    </row>
    <row r="385" spans="24:51" x14ac:dyDescent="0.2">
      <c r="AT385" s="244"/>
      <c r="AU385" s="244"/>
      <c r="AV385" s="244"/>
      <c r="AW385" s="244"/>
      <c r="AX385" s="244"/>
      <c r="AY385" s="244"/>
    </row>
    <row r="386" spans="24:51" x14ac:dyDescent="0.2">
      <c r="AT386" s="244"/>
      <c r="AU386" s="244"/>
      <c r="AV386" s="244"/>
      <c r="AW386" s="244"/>
      <c r="AX386" s="244"/>
      <c r="AY386" s="244"/>
    </row>
    <row r="387" spans="24:51" x14ac:dyDescent="0.2">
      <c r="AT387" s="244"/>
      <c r="AU387" s="244"/>
      <c r="AV387" s="244"/>
      <c r="AW387" s="244"/>
      <c r="AX387" s="244"/>
      <c r="AY387" s="244"/>
    </row>
    <row r="388" spans="24:51" x14ac:dyDescent="0.2">
      <c r="AT388" s="244"/>
      <c r="AU388" s="244"/>
      <c r="AV388" s="244"/>
      <c r="AW388" s="244"/>
      <c r="AX388" s="244"/>
      <c r="AY388" s="244"/>
    </row>
    <row r="389" spans="24:51" x14ac:dyDescent="0.2">
      <c r="AT389" s="244"/>
      <c r="AU389" s="244"/>
      <c r="AV389" s="244"/>
      <c r="AW389" s="244"/>
      <c r="AX389" s="244"/>
      <c r="AY389" s="244"/>
    </row>
    <row r="390" spans="24:51" x14ac:dyDescent="0.2">
      <c r="AT390" s="237"/>
      <c r="AU390" s="237"/>
      <c r="AV390" s="237"/>
      <c r="AW390" s="237"/>
      <c r="AX390" s="237"/>
      <c r="AY390" s="237"/>
    </row>
    <row r="391" spans="24:51" x14ac:dyDescent="0.2">
      <c r="AT391" s="237"/>
      <c r="AU391" s="237"/>
      <c r="AV391" s="237"/>
      <c r="AW391" s="237"/>
      <c r="AX391" s="237"/>
      <c r="AY391" s="237"/>
    </row>
    <row r="392" spans="24:51" x14ac:dyDescent="0.2">
      <c r="AT392" s="244"/>
      <c r="AU392" s="244"/>
      <c r="AV392" s="244"/>
      <c r="AW392" s="244"/>
      <c r="AX392" s="244"/>
      <c r="AY392" s="244"/>
    </row>
    <row r="393" spans="24:51" x14ac:dyDescent="0.2">
      <c r="AT393" s="237"/>
      <c r="AU393" s="237"/>
      <c r="AV393" s="237"/>
      <c r="AW393" s="237"/>
      <c r="AX393" s="237"/>
      <c r="AY393" s="237"/>
    </row>
    <row r="394" spans="24:51" x14ac:dyDescent="0.2">
      <c r="AT394" s="237"/>
      <c r="AU394" s="237"/>
      <c r="AV394" s="237"/>
      <c r="AW394" s="237"/>
      <c r="AX394" s="237"/>
      <c r="AY394" s="237"/>
    </row>
    <row r="395" spans="24:51" x14ac:dyDescent="0.2">
      <c r="AT395" s="237"/>
      <c r="AU395" s="237"/>
      <c r="AV395" s="237"/>
      <c r="AW395" s="237"/>
      <c r="AX395" s="237"/>
      <c r="AY395" s="237"/>
    </row>
    <row r="396" spans="24:51" x14ac:dyDescent="0.2">
      <c r="AT396" s="237"/>
      <c r="AU396" s="237"/>
      <c r="AV396" s="237"/>
      <c r="AW396" s="237"/>
      <c r="AX396" s="237"/>
      <c r="AY396" s="237"/>
    </row>
    <row r="397" spans="24:51" x14ac:dyDescent="0.2">
      <c r="AT397" s="244"/>
      <c r="AU397" s="244"/>
      <c r="AV397" s="244"/>
      <c r="AW397" s="244"/>
      <c r="AX397" s="244"/>
      <c r="AY397" s="244"/>
    </row>
    <row r="398" spans="24:51" x14ac:dyDescent="0.2">
      <c r="AT398" s="237"/>
      <c r="AU398" s="237"/>
      <c r="AV398" s="237"/>
      <c r="AW398" s="237"/>
      <c r="AX398" s="237"/>
      <c r="AY398" s="237"/>
    </row>
    <row r="400" spans="24:51" x14ac:dyDescent="0.2">
      <c r="X400" s="244"/>
      <c r="Y400" s="244"/>
      <c r="Z400" s="244"/>
      <c r="AA400" s="244"/>
      <c r="AB400" s="244"/>
      <c r="AC400" s="244"/>
      <c r="AD400" s="244"/>
      <c r="AE400" s="88"/>
      <c r="AF400" s="244">
        <v>0</v>
      </c>
      <c r="AG400" s="244"/>
      <c r="AH400" s="747"/>
      <c r="AI400" s="747"/>
      <c r="AJ400" s="747"/>
      <c r="AK400" s="747"/>
      <c r="AL400" s="747"/>
      <c r="AM400" s="747"/>
      <c r="AN400" s="747"/>
      <c r="AO400" s="747"/>
      <c r="AP400" s="747"/>
      <c r="AQ400" s="747"/>
      <c r="AR400" s="747"/>
      <c r="AS400" s="747"/>
    </row>
    <row r="401" spans="24:45" x14ac:dyDescent="0.2">
      <c r="X401" s="244"/>
      <c r="Y401" s="244"/>
      <c r="Z401" s="244"/>
      <c r="AA401" s="244"/>
      <c r="AB401" s="244"/>
      <c r="AC401" s="244"/>
      <c r="AD401" s="244"/>
      <c r="AE401" s="88"/>
      <c r="AF401" s="244">
        <v>0</v>
      </c>
      <c r="AG401" s="244"/>
      <c r="AH401" s="747"/>
      <c r="AI401" s="747"/>
      <c r="AJ401" s="747"/>
      <c r="AK401" s="747"/>
      <c r="AL401" s="747"/>
      <c r="AM401" s="747"/>
      <c r="AN401" s="747"/>
      <c r="AO401" s="747"/>
      <c r="AP401" s="747"/>
      <c r="AQ401" s="747"/>
      <c r="AR401" s="747"/>
      <c r="AS401" s="747"/>
    </row>
    <row r="402" spans="24:45" x14ac:dyDescent="0.2">
      <c r="X402" s="244"/>
      <c r="Y402" s="244"/>
      <c r="Z402" s="244"/>
      <c r="AA402" s="244"/>
      <c r="AB402" s="244"/>
      <c r="AC402" s="244"/>
      <c r="AD402" s="244"/>
      <c r="AE402" s="88"/>
      <c r="AF402" s="244">
        <v>0</v>
      </c>
      <c r="AG402" s="244"/>
      <c r="AH402" s="747"/>
      <c r="AI402" s="747"/>
      <c r="AJ402" s="747"/>
      <c r="AK402" s="747"/>
      <c r="AL402" s="747"/>
      <c r="AM402" s="747"/>
      <c r="AN402" s="747"/>
      <c r="AO402" s="747"/>
      <c r="AP402" s="747"/>
      <c r="AQ402" s="747"/>
      <c r="AR402" s="747"/>
      <c r="AS402" s="747"/>
    </row>
    <row r="403" spans="24:45" x14ac:dyDescent="0.2">
      <c r="X403" s="244"/>
      <c r="Y403" s="244"/>
      <c r="Z403" s="244"/>
      <c r="AA403" s="244"/>
      <c r="AB403" s="244"/>
      <c r="AC403" s="244"/>
      <c r="AD403" s="244"/>
      <c r="AE403" s="88"/>
      <c r="AF403" s="244">
        <v>0</v>
      </c>
      <c r="AG403" s="244"/>
      <c r="AH403" s="747"/>
      <c r="AI403" s="747"/>
      <c r="AJ403" s="747"/>
      <c r="AK403" s="747"/>
      <c r="AL403" s="747"/>
      <c r="AM403" s="747"/>
      <c r="AN403" s="747"/>
      <c r="AO403" s="747"/>
      <c r="AP403" s="747"/>
      <c r="AQ403" s="747"/>
      <c r="AR403" s="747"/>
      <c r="AS403" s="747"/>
    </row>
    <row r="404" spans="24:45" x14ac:dyDescent="0.2">
      <c r="X404" s="244"/>
      <c r="Y404" s="244"/>
      <c r="Z404" s="244"/>
      <c r="AA404" s="244"/>
      <c r="AB404" s="244"/>
      <c r="AC404" s="244"/>
      <c r="AD404" s="244"/>
      <c r="AE404" s="88"/>
      <c r="AF404" s="244">
        <v>0</v>
      </c>
      <c r="AG404" s="244"/>
      <c r="AH404" s="747"/>
      <c r="AI404" s="747"/>
      <c r="AJ404" s="747"/>
      <c r="AK404" s="747"/>
      <c r="AL404" s="747"/>
      <c r="AM404" s="747"/>
      <c r="AN404" s="747"/>
      <c r="AO404" s="747"/>
      <c r="AP404" s="747"/>
      <c r="AQ404" s="747"/>
      <c r="AR404" s="747"/>
      <c r="AS404" s="747"/>
    </row>
    <row r="405" spans="24:45" x14ac:dyDescent="0.2">
      <c r="X405" s="244"/>
      <c r="Y405" s="244"/>
      <c r="Z405" s="244"/>
      <c r="AA405" s="244"/>
      <c r="AB405" s="244"/>
      <c r="AC405" s="244"/>
      <c r="AD405" s="244"/>
      <c r="AE405" s="88"/>
      <c r="AF405" s="244">
        <v>0</v>
      </c>
      <c r="AG405" s="244"/>
      <c r="AH405" s="747"/>
      <c r="AI405" s="747"/>
      <c r="AJ405" s="747"/>
      <c r="AK405" s="747"/>
      <c r="AL405" s="747"/>
      <c r="AM405" s="747"/>
      <c r="AN405" s="747"/>
      <c r="AO405" s="747"/>
      <c r="AP405" s="747"/>
      <c r="AQ405" s="747"/>
      <c r="AR405" s="747"/>
      <c r="AS405" s="747"/>
    </row>
    <row r="406" spans="24:45" x14ac:dyDescent="0.2">
      <c r="X406" s="237"/>
      <c r="Y406" s="237"/>
      <c r="Z406" s="237"/>
      <c r="AA406" s="237"/>
      <c r="AB406" s="237"/>
      <c r="AC406" s="237"/>
      <c r="AD406" s="237"/>
      <c r="AE406" s="88"/>
      <c r="AF406" s="237"/>
      <c r="AG406" s="237"/>
      <c r="AH406" s="737"/>
      <c r="AI406" s="737"/>
      <c r="AJ406" s="737"/>
      <c r="AK406" s="737"/>
      <c r="AL406" s="737"/>
      <c r="AM406" s="737"/>
      <c r="AN406" s="737"/>
      <c r="AO406" s="737"/>
      <c r="AP406" s="737"/>
      <c r="AQ406" s="737"/>
      <c r="AR406" s="737"/>
      <c r="AS406" s="737"/>
    </row>
  </sheetData>
  <mergeCells count="555">
    <mergeCell ref="AV34:CM34"/>
    <mergeCell ref="AV35:CM35"/>
    <mergeCell ref="AV28:CM28"/>
    <mergeCell ref="AV29:CM29"/>
    <mergeCell ref="AV30:CM30"/>
    <mergeCell ref="AV31:CM31"/>
    <mergeCell ref="AV32:CM32"/>
    <mergeCell ref="AV33:CM33"/>
    <mergeCell ref="AE10:AJ10"/>
    <mergeCell ref="AN10:AS10"/>
    <mergeCell ref="AN11:AS11"/>
    <mergeCell ref="AE11:AJ11"/>
    <mergeCell ref="AN16:AS16"/>
    <mergeCell ref="AE17:AJ17"/>
    <mergeCell ref="AN13:AS13"/>
    <mergeCell ref="B18:AS18"/>
    <mergeCell ref="AN28:AS28"/>
    <mergeCell ref="AN29:AS29"/>
    <mergeCell ref="AN30:AS30"/>
    <mergeCell ref="AN21:AS21"/>
    <mergeCell ref="AN22:AS22"/>
    <mergeCell ref="AN23:AS23"/>
    <mergeCell ref="AN24:AS24"/>
    <mergeCell ref="AN31:AS31"/>
    <mergeCell ref="AK117:AS117"/>
    <mergeCell ref="CE108:CM108"/>
    <mergeCell ref="AK59:AS59"/>
    <mergeCell ref="CE59:CM59"/>
    <mergeCell ref="AN12:AS12"/>
    <mergeCell ref="AN33:AS33"/>
    <mergeCell ref="AN34:AS34"/>
    <mergeCell ref="AN27:AS27"/>
    <mergeCell ref="S22:X22"/>
    <mergeCell ref="S28:X28"/>
    <mergeCell ref="S27:X27"/>
    <mergeCell ref="S23:X23"/>
    <mergeCell ref="S24:X24"/>
    <mergeCell ref="S25:X25"/>
    <mergeCell ref="S26:X26"/>
    <mergeCell ref="AE12:AJ12"/>
    <mergeCell ref="AN15:AS15"/>
    <mergeCell ref="AE14:AJ14"/>
    <mergeCell ref="AN14:AS14"/>
    <mergeCell ref="AE13:AJ13"/>
    <mergeCell ref="AE15:AJ15"/>
    <mergeCell ref="S19:X19"/>
    <mergeCell ref="AN17:AS17"/>
    <mergeCell ref="AE16:AJ16"/>
    <mergeCell ref="S49:X49"/>
    <mergeCell ref="S50:X50"/>
    <mergeCell ref="S52:X52"/>
    <mergeCell ref="S51:X51"/>
    <mergeCell ref="S45:X45"/>
    <mergeCell ref="S46:X46"/>
    <mergeCell ref="S47:X47"/>
    <mergeCell ref="S48:X48"/>
    <mergeCell ref="B1:AS1"/>
    <mergeCell ref="B2:AS2"/>
    <mergeCell ref="B3:AS3"/>
    <mergeCell ref="B4:AS4"/>
    <mergeCell ref="AN9:AS9"/>
    <mergeCell ref="AE8:AJ8"/>
    <mergeCell ref="AN6:AS6"/>
    <mergeCell ref="AE6:AJ6"/>
    <mergeCell ref="AE7:AJ7"/>
    <mergeCell ref="AN7:AS7"/>
    <mergeCell ref="AN8:AS8"/>
    <mergeCell ref="AE9:AJ9"/>
    <mergeCell ref="K6:AD6"/>
    <mergeCell ref="K7:AD7"/>
    <mergeCell ref="K8:AD8"/>
    <mergeCell ref="K9:AD9"/>
    <mergeCell ref="S38:X38"/>
    <mergeCell ref="S39:X39"/>
    <mergeCell ref="S40:X40"/>
    <mergeCell ref="AN35:AS35"/>
    <mergeCell ref="AN36:AS36"/>
    <mergeCell ref="AN37:AS37"/>
    <mergeCell ref="AN38:AS38"/>
    <mergeCell ref="AN39:AS39"/>
    <mergeCell ref="AN40:AS40"/>
    <mergeCell ref="AN32:AS32"/>
    <mergeCell ref="AN25:AS25"/>
    <mergeCell ref="AN26:AS26"/>
    <mergeCell ref="AN55:AS55"/>
    <mergeCell ref="AN56:AS56"/>
    <mergeCell ref="AN47:AS47"/>
    <mergeCell ref="AN48:AS48"/>
    <mergeCell ref="AN49:AS49"/>
    <mergeCell ref="AN50:AS50"/>
    <mergeCell ref="AN43:AS43"/>
    <mergeCell ref="AN44:AS44"/>
    <mergeCell ref="AN57:AS57"/>
    <mergeCell ref="AN58:AS58"/>
    <mergeCell ref="AN51:AS51"/>
    <mergeCell ref="AN52:AS52"/>
    <mergeCell ref="AN53:AS53"/>
    <mergeCell ref="AN54:AS54"/>
    <mergeCell ref="AN45:AS45"/>
    <mergeCell ref="AN46:AS46"/>
    <mergeCell ref="AN41:AS41"/>
    <mergeCell ref="AN42:AS42"/>
    <mergeCell ref="B52:R52"/>
    <mergeCell ref="B53:R53"/>
    <mergeCell ref="B40:R40"/>
    <mergeCell ref="B41:R41"/>
    <mergeCell ref="B42:R42"/>
    <mergeCell ref="B43:R43"/>
    <mergeCell ref="B47:R47"/>
    <mergeCell ref="B34:R34"/>
    <mergeCell ref="Y19:AM19"/>
    <mergeCell ref="Y39:AM39"/>
    <mergeCell ref="Y38:AM38"/>
    <mergeCell ref="Y37:AM37"/>
    <mergeCell ref="Y36:AM36"/>
    <mergeCell ref="Y35:AM35"/>
    <mergeCell ref="Y33:AM33"/>
    <mergeCell ref="Y32:AM32"/>
    <mergeCell ref="Y31:AM31"/>
    <mergeCell ref="Y22:AM22"/>
    <mergeCell ref="Y21:AM21"/>
    <mergeCell ref="Y20:AM20"/>
    <mergeCell ref="Y40:AM40"/>
    <mergeCell ref="Y26:AM26"/>
    <mergeCell ref="Y25:AM25"/>
    <mergeCell ref="Y24:AM24"/>
    <mergeCell ref="Y58:AM58"/>
    <mergeCell ref="B58:R58"/>
    <mergeCell ref="B57:R57"/>
    <mergeCell ref="S57:X57"/>
    <mergeCell ref="S58:X58"/>
    <mergeCell ref="Y53:AM53"/>
    <mergeCell ref="Y54:AM54"/>
    <mergeCell ref="Y55:AM55"/>
    <mergeCell ref="Y56:AM56"/>
    <mergeCell ref="B54:R54"/>
    <mergeCell ref="B56:R56"/>
    <mergeCell ref="B55:R55"/>
    <mergeCell ref="S53:X53"/>
    <mergeCell ref="S54:X54"/>
    <mergeCell ref="S55:X55"/>
    <mergeCell ref="S56:X56"/>
    <mergeCell ref="B49:R49"/>
    <mergeCell ref="B50:R50"/>
    <mergeCell ref="B51:R51"/>
    <mergeCell ref="B44:R44"/>
    <mergeCell ref="B45:R45"/>
    <mergeCell ref="B28:R28"/>
    <mergeCell ref="B29:R29"/>
    <mergeCell ref="Y57:AM57"/>
    <mergeCell ref="Y49:AM49"/>
    <mergeCell ref="Y50:AM50"/>
    <mergeCell ref="Y51:AM51"/>
    <mergeCell ref="Y52:AM52"/>
    <mergeCell ref="Y34:AM34"/>
    <mergeCell ref="Y45:AM45"/>
    <mergeCell ref="Y46:AM46"/>
    <mergeCell ref="Y47:AM47"/>
    <mergeCell ref="Y48:AM48"/>
    <mergeCell ref="Y41:AM41"/>
    <mergeCell ref="Y42:AM42"/>
    <mergeCell ref="Y43:AM43"/>
    <mergeCell ref="Y44:AM44"/>
    <mergeCell ref="B38:R38"/>
    <mergeCell ref="B39:R39"/>
    <mergeCell ref="B32:R32"/>
    <mergeCell ref="B37:R37"/>
    <mergeCell ref="K15:AD15"/>
    <mergeCell ref="K16:AD16"/>
    <mergeCell ref="K17:AD17"/>
    <mergeCell ref="B21:R21"/>
    <mergeCell ref="B22:R22"/>
    <mergeCell ref="B23:R23"/>
    <mergeCell ref="B19:R19"/>
    <mergeCell ref="B48:R48"/>
    <mergeCell ref="B33:R33"/>
    <mergeCell ref="S37:X37"/>
    <mergeCell ref="B24:R24"/>
    <mergeCell ref="B25:R25"/>
    <mergeCell ref="B26:R26"/>
    <mergeCell ref="B27:R27"/>
    <mergeCell ref="Y23:AM23"/>
    <mergeCell ref="Y30:AM30"/>
    <mergeCell ref="Y29:AM29"/>
    <mergeCell ref="Y28:AM28"/>
    <mergeCell ref="Y27:AM27"/>
    <mergeCell ref="S41:X41"/>
    <mergeCell ref="S42:X42"/>
    <mergeCell ref="S43:X43"/>
    <mergeCell ref="S44:X44"/>
    <mergeCell ref="CH13:CM13"/>
    <mergeCell ref="S20:X20"/>
    <mergeCell ref="S21:X21"/>
    <mergeCell ref="AN19:AS19"/>
    <mergeCell ref="AN20:AS20"/>
    <mergeCell ref="K13:AD13"/>
    <mergeCell ref="K14:AD14"/>
    <mergeCell ref="K10:AD10"/>
    <mergeCell ref="B46:R46"/>
    <mergeCell ref="B35:R35"/>
    <mergeCell ref="B30:R30"/>
    <mergeCell ref="B31:R31"/>
    <mergeCell ref="B20:R20"/>
    <mergeCell ref="S33:X33"/>
    <mergeCell ref="S34:X34"/>
    <mergeCell ref="S35:X35"/>
    <mergeCell ref="S36:X36"/>
    <mergeCell ref="S29:X29"/>
    <mergeCell ref="S30:X30"/>
    <mergeCell ref="S31:X31"/>
    <mergeCell ref="S32:X32"/>
    <mergeCell ref="K11:AD11"/>
    <mergeCell ref="K12:AD12"/>
    <mergeCell ref="B36:R36"/>
    <mergeCell ref="AV55:CM56"/>
    <mergeCell ref="AV1:CM1"/>
    <mergeCell ref="AV2:CM2"/>
    <mergeCell ref="AV3:CM3"/>
    <mergeCell ref="AV4:CM4"/>
    <mergeCell ref="CH6:CM6"/>
    <mergeCell ref="CH7:CM7"/>
    <mergeCell ref="CH8:CM8"/>
    <mergeCell ref="CH9:CM9"/>
    <mergeCell ref="CH19:CM19"/>
    <mergeCell ref="CH20:CM20"/>
    <mergeCell ref="CH21:CM21"/>
    <mergeCell ref="CH22:CM22"/>
    <mergeCell ref="CH23:CM23"/>
    <mergeCell ref="AV25:CM25"/>
    <mergeCell ref="BV15:CA15"/>
    <mergeCell ref="CB15:CG15"/>
    <mergeCell ref="CH15:CM15"/>
    <mergeCell ref="CH16:CM16"/>
    <mergeCell ref="CH17:CM17"/>
    <mergeCell ref="CH18:CM18"/>
    <mergeCell ref="CH10:CM10"/>
    <mergeCell ref="CH11:CM11"/>
    <mergeCell ref="CH12:CM12"/>
    <mergeCell ref="AV72:BQ72"/>
    <mergeCell ref="AV73:BQ73"/>
    <mergeCell ref="AV70:BQ70"/>
    <mergeCell ref="AV71:BQ71"/>
    <mergeCell ref="AV68:BQ68"/>
    <mergeCell ref="BR68:BX68"/>
    <mergeCell ref="AV69:BQ69"/>
    <mergeCell ref="BR66:BX66"/>
    <mergeCell ref="AV67:BQ67"/>
    <mergeCell ref="AV60:CM60"/>
    <mergeCell ref="AV61:CM61"/>
    <mergeCell ref="CB63:CM63"/>
    <mergeCell ref="CB66:CG66"/>
    <mergeCell ref="CH66:CM66"/>
    <mergeCell ref="CB67:CG67"/>
    <mergeCell ref="CH67:CM67"/>
    <mergeCell ref="AV91:BQ91"/>
    <mergeCell ref="AV88:BQ88"/>
    <mergeCell ref="AV89:BQ89"/>
    <mergeCell ref="AV86:BQ86"/>
    <mergeCell ref="AV87:BQ87"/>
    <mergeCell ref="AV84:BQ84"/>
    <mergeCell ref="AV85:BQ85"/>
    <mergeCell ref="AV82:BQ82"/>
    <mergeCell ref="AV83:BQ83"/>
    <mergeCell ref="AV80:BQ80"/>
    <mergeCell ref="AV81:BQ81"/>
    <mergeCell ref="AV78:BQ78"/>
    <mergeCell ref="AV79:BQ79"/>
    <mergeCell ref="AV90:BQ90"/>
    <mergeCell ref="CB68:CG68"/>
    <mergeCell ref="CH68:CM68"/>
    <mergeCell ref="AV64:BX64"/>
    <mergeCell ref="AV106:BQ106"/>
    <mergeCell ref="AV107:BQ107"/>
    <mergeCell ref="AV104:BQ104"/>
    <mergeCell ref="AV105:BQ105"/>
    <mergeCell ref="AV102:BQ102"/>
    <mergeCell ref="AV103:BQ103"/>
    <mergeCell ref="AV95:BQ95"/>
    <mergeCell ref="AV92:BQ92"/>
    <mergeCell ref="AV93:BQ93"/>
    <mergeCell ref="AV100:BQ100"/>
    <mergeCell ref="AV101:BQ101"/>
    <mergeCell ref="AV98:BQ98"/>
    <mergeCell ref="AV99:BQ99"/>
    <mergeCell ref="AV96:BQ96"/>
    <mergeCell ref="AV97:BQ97"/>
    <mergeCell ref="AH72:AM72"/>
    <mergeCell ref="B77:W77"/>
    <mergeCell ref="B74:W74"/>
    <mergeCell ref="B75:W75"/>
    <mergeCell ref="B72:W72"/>
    <mergeCell ref="B73:W73"/>
    <mergeCell ref="AV94:BQ94"/>
    <mergeCell ref="AV76:BQ76"/>
    <mergeCell ref="AV77:BQ77"/>
    <mergeCell ref="AV74:BQ74"/>
    <mergeCell ref="AV75:BQ75"/>
    <mergeCell ref="B76:W76"/>
    <mergeCell ref="AH77:AM77"/>
    <mergeCell ref="AN77:AS77"/>
    <mergeCell ref="AH74:AM74"/>
    <mergeCell ref="AN74:AS74"/>
    <mergeCell ref="B94:W94"/>
    <mergeCell ref="AH84:AM84"/>
    <mergeCell ref="AN84:AS84"/>
    <mergeCell ref="AH85:AM85"/>
    <mergeCell ref="AN85:AS85"/>
    <mergeCell ref="AH78:AM78"/>
    <mergeCell ref="AN78:AS78"/>
    <mergeCell ref="AH79:AM79"/>
    <mergeCell ref="B65:W65"/>
    <mergeCell ref="X65:AD65"/>
    <mergeCell ref="AH65:AM65"/>
    <mergeCell ref="AN65:AS65"/>
    <mergeCell ref="X68:AD68"/>
    <mergeCell ref="AH68:AM68"/>
    <mergeCell ref="AN68:AS68"/>
    <mergeCell ref="B70:W70"/>
    <mergeCell ref="B71:W71"/>
    <mergeCell ref="B69:W69"/>
    <mergeCell ref="B60:AS60"/>
    <mergeCell ref="B61:AS61"/>
    <mergeCell ref="AH63:AS63"/>
    <mergeCell ref="AH75:AM75"/>
    <mergeCell ref="AN75:AS75"/>
    <mergeCell ref="AH76:AM76"/>
    <mergeCell ref="AN76:AS76"/>
    <mergeCell ref="X67:AD67"/>
    <mergeCell ref="AH67:AM67"/>
    <mergeCell ref="AN67:AS67"/>
    <mergeCell ref="AH66:AM66"/>
    <mergeCell ref="AN66:AS66"/>
    <mergeCell ref="AH73:AM73"/>
    <mergeCell ref="AN73:AS73"/>
    <mergeCell ref="AH69:AM69"/>
    <mergeCell ref="AN69:AS69"/>
    <mergeCell ref="AH70:AM70"/>
    <mergeCell ref="AN70:AS70"/>
    <mergeCell ref="AH71:AM71"/>
    <mergeCell ref="AN71:AS71"/>
    <mergeCell ref="B68:W68"/>
    <mergeCell ref="AN72:AS72"/>
    <mergeCell ref="B64:AD64"/>
    <mergeCell ref="AH64:AS64"/>
    <mergeCell ref="B115:W115"/>
    <mergeCell ref="B112:W112"/>
    <mergeCell ref="B113:W113"/>
    <mergeCell ref="B110:W110"/>
    <mergeCell ref="B111:W111"/>
    <mergeCell ref="B80:W80"/>
    <mergeCell ref="B81:W81"/>
    <mergeCell ref="B86:W86"/>
    <mergeCell ref="B87:W87"/>
    <mergeCell ref="B84:W84"/>
    <mergeCell ref="B109:W109"/>
    <mergeCell ref="B106:W106"/>
    <mergeCell ref="B107:W107"/>
    <mergeCell ref="B104:W104"/>
    <mergeCell ref="B105:W105"/>
    <mergeCell ref="B114:W114"/>
    <mergeCell ref="B103:W103"/>
    <mergeCell ref="B100:W100"/>
    <mergeCell ref="B101:W101"/>
    <mergeCell ref="B98:W98"/>
    <mergeCell ref="B99:W99"/>
    <mergeCell ref="B108:W108"/>
    <mergeCell ref="B96:W96"/>
    <mergeCell ref="B97:W97"/>
    <mergeCell ref="B102:W102"/>
    <mergeCell ref="B78:W78"/>
    <mergeCell ref="B79:W79"/>
    <mergeCell ref="B85:W85"/>
    <mergeCell ref="B82:W82"/>
    <mergeCell ref="B88:W88"/>
    <mergeCell ref="B83:W83"/>
    <mergeCell ref="B66:W66"/>
    <mergeCell ref="X66:AD66"/>
    <mergeCell ref="B67:W67"/>
    <mergeCell ref="AN86:AS86"/>
    <mergeCell ref="AH81:AM81"/>
    <mergeCell ref="AN81:AS81"/>
    <mergeCell ref="AH82:AM82"/>
    <mergeCell ref="AN82:AS82"/>
    <mergeCell ref="AH83:AM83"/>
    <mergeCell ref="AN83:AS83"/>
    <mergeCell ref="AN79:AS79"/>
    <mergeCell ref="AH80:AM80"/>
    <mergeCell ref="AN80:AS80"/>
    <mergeCell ref="AH86:AM86"/>
    <mergeCell ref="AH93:AM93"/>
    <mergeCell ref="AN93:AS93"/>
    <mergeCell ref="AH94:AM94"/>
    <mergeCell ref="AN94:AS94"/>
    <mergeCell ref="AH87:AM87"/>
    <mergeCell ref="AN87:AS87"/>
    <mergeCell ref="AH88:AM88"/>
    <mergeCell ref="AH90:AM90"/>
    <mergeCell ref="AN90:AS90"/>
    <mergeCell ref="AH91:AM91"/>
    <mergeCell ref="AN91:AS91"/>
    <mergeCell ref="AH92:AM92"/>
    <mergeCell ref="AN92:AS92"/>
    <mergeCell ref="AN88:AS88"/>
    <mergeCell ref="AH89:AM89"/>
    <mergeCell ref="AN89:AS89"/>
    <mergeCell ref="AH112:AM112"/>
    <mergeCell ref="AN112:AS112"/>
    <mergeCell ref="AH104:AM104"/>
    <mergeCell ref="AN104:AS104"/>
    <mergeCell ref="AH99:AM99"/>
    <mergeCell ref="AH102:AM102"/>
    <mergeCell ref="AN102:AS102"/>
    <mergeCell ref="AH103:AM103"/>
    <mergeCell ref="AN103:AS103"/>
    <mergeCell ref="AN99:AS99"/>
    <mergeCell ref="AH100:AM100"/>
    <mergeCell ref="AN100:AS100"/>
    <mergeCell ref="AH101:AM101"/>
    <mergeCell ref="AN101:AS101"/>
    <mergeCell ref="B116:W116"/>
    <mergeCell ref="CB64:CM64"/>
    <mergeCell ref="CB65:CG65"/>
    <mergeCell ref="CH65:CM65"/>
    <mergeCell ref="AV65:BQ65"/>
    <mergeCell ref="BR65:BX65"/>
    <mergeCell ref="AV66:BQ66"/>
    <mergeCell ref="BR67:BX67"/>
    <mergeCell ref="CH72:CM72"/>
    <mergeCell ref="CB73:CG73"/>
    <mergeCell ref="CH73:CM73"/>
    <mergeCell ref="AH113:AM113"/>
    <mergeCell ref="AN113:AS113"/>
    <mergeCell ref="AN107:AS107"/>
    <mergeCell ref="AH108:AM108"/>
    <mergeCell ref="AN108:AS108"/>
    <mergeCell ref="AH109:AM109"/>
    <mergeCell ref="AN109:AS109"/>
    <mergeCell ref="AH110:AM110"/>
    <mergeCell ref="AN110:AS110"/>
    <mergeCell ref="AH95:AM95"/>
    <mergeCell ref="AN95:AS95"/>
    <mergeCell ref="AN97:AS97"/>
    <mergeCell ref="AH98:AM98"/>
    <mergeCell ref="CB75:CG75"/>
    <mergeCell ref="CH75:CM75"/>
    <mergeCell ref="CB76:CG76"/>
    <mergeCell ref="CH76:CM76"/>
    <mergeCell ref="CB77:CG77"/>
    <mergeCell ref="CH77:CM77"/>
    <mergeCell ref="AH116:AM116"/>
    <mergeCell ref="AN116:AS116"/>
    <mergeCell ref="AH107:AM107"/>
    <mergeCell ref="CB84:CG84"/>
    <mergeCell ref="CH84:CM84"/>
    <mergeCell ref="CB85:CG85"/>
    <mergeCell ref="CH85:CM85"/>
    <mergeCell ref="CB86:CG86"/>
    <mergeCell ref="CH86:CM86"/>
    <mergeCell ref="CB81:CG81"/>
    <mergeCell ref="CH81:CM81"/>
    <mergeCell ref="CB82:CG82"/>
    <mergeCell ref="CH82:CM82"/>
    <mergeCell ref="CB83:CG83"/>
    <mergeCell ref="CH83:CM83"/>
    <mergeCell ref="CB78:CG78"/>
    <mergeCell ref="CH78:CM78"/>
    <mergeCell ref="CB79:CG79"/>
    <mergeCell ref="CB74:CG74"/>
    <mergeCell ref="CH74:CM74"/>
    <mergeCell ref="CB69:CG69"/>
    <mergeCell ref="CH69:CM69"/>
    <mergeCell ref="CB70:CG70"/>
    <mergeCell ref="CH70:CM70"/>
    <mergeCell ref="CB71:CG71"/>
    <mergeCell ref="CH71:CM71"/>
    <mergeCell ref="CB72:CG72"/>
    <mergeCell ref="CH79:CM79"/>
    <mergeCell ref="CB80:CG80"/>
    <mergeCell ref="CH80:CM80"/>
    <mergeCell ref="CB93:CG93"/>
    <mergeCell ref="CH93:CM93"/>
    <mergeCell ref="CB94:CG94"/>
    <mergeCell ref="CH94:CM94"/>
    <mergeCell ref="CB95:CG95"/>
    <mergeCell ref="CH95:CM95"/>
    <mergeCell ref="CB90:CG90"/>
    <mergeCell ref="CH90:CM90"/>
    <mergeCell ref="CB91:CG91"/>
    <mergeCell ref="CH91:CM91"/>
    <mergeCell ref="CB92:CG92"/>
    <mergeCell ref="CH92:CM92"/>
    <mergeCell ref="CB87:CG87"/>
    <mergeCell ref="CH87:CM87"/>
    <mergeCell ref="CB88:CG88"/>
    <mergeCell ref="CH88:CM88"/>
    <mergeCell ref="CB89:CG89"/>
    <mergeCell ref="CH89:CM89"/>
    <mergeCell ref="AH400:AM400"/>
    <mergeCell ref="AN400:AS400"/>
    <mergeCell ref="AH401:AM401"/>
    <mergeCell ref="AN401:AS401"/>
    <mergeCell ref="CB105:CG105"/>
    <mergeCell ref="CH105:CM105"/>
    <mergeCell ref="CB106:CG106"/>
    <mergeCell ref="CH106:CM106"/>
    <mergeCell ref="CB102:CG102"/>
    <mergeCell ref="CH102:CM102"/>
    <mergeCell ref="CB103:CG103"/>
    <mergeCell ref="CH103:CM103"/>
    <mergeCell ref="CB104:CG104"/>
    <mergeCell ref="CH104:CM104"/>
    <mergeCell ref="AH114:AM114"/>
    <mergeCell ref="AN114:AS114"/>
    <mergeCell ref="AH115:AM115"/>
    <mergeCell ref="AN115:AS115"/>
    <mergeCell ref="AH105:AM105"/>
    <mergeCell ref="AN105:AS105"/>
    <mergeCell ref="AH106:AM106"/>
    <mergeCell ref="AN106:AS106"/>
    <mergeCell ref="AH111:AM111"/>
    <mergeCell ref="AN111:AS111"/>
    <mergeCell ref="AH405:AM405"/>
    <mergeCell ref="AN405:AS405"/>
    <mergeCell ref="AH406:AM406"/>
    <mergeCell ref="AN406:AS406"/>
    <mergeCell ref="AH402:AM402"/>
    <mergeCell ref="AN402:AS402"/>
    <mergeCell ref="AH403:AM403"/>
    <mergeCell ref="AN403:AS403"/>
    <mergeCell ref="AH404:AM404"/>
    <mergeCell ref="AN404:AS404"/>
    <mergeCell ref="CB107:CG107"/>
    <mergeCell ref="CH107:CM107"/>
    <mergeCell ref="B95:W95"/>
    <mergeCell ref="B93:W93"/>
    <mergeCell ref="B92:W92"/>
    <mergeCell ref="B91:W91"/>
    <mergeCell ref="B90:W90"/>
    <mergeCell ref="B89:W89"/>
    <mergeCell ref="CB96:CG96"/>
    <mergeCell ref="CH96:CM96"/>
    <mergeCell ref="CB97:CG97"/>
    <mergeCell ref="CH97:CM97"/>
    <mergeCell ref="CB98:CG98"/>
    <mergeCell ref="CH98:CM98"/>
    <mergeCell ref="CB99:CG99"/>
    <mergeCell ref="CH99:CM99"/>
    <mergeCell ref="CB100:CG100"/>
    <mergeCell ref="CH100:CM100"/>
    <mergeCell ref="CB101:CG101"/>
    <mergeCell ref="CH101:CM101"/>
    <mergeCell ref="AN98:AS98"/>
    <mergeCell ref="AH96:AM96"/>
    <mergeCell ref="AN96:AS96"/>
    <mergeCell ref="AH97:AM97"/>
  </mergeCells>
  <phoneticPr fontId="0" type="noConversion"/>
  <pageMargins left="0.25" right="0.25" top="0.75" bottom="0.75" header="0.3" footer="0.3"/>
  <pageSetup pageOrder="overThenDown" orientation="portrait" horizontalDpi="1200" verticalDpi="1200" r:id="rId1"/>
  <headerFooter alignWithMargins="0"/>
  <rowBreaks count="1" manualBreakCount="1">
    <brk id="5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4"/>
  <sheetViews>
    <sheetView zoomScaleNormal="100" workbookViewId="0">
      <selection activeCell="B17" sqref="B17"/>
    </sheetView>
  </sheetViews>
  <sheetFormatPr defaultRowHeight="11.25" x14ac:dyDescent="0.2"/>
  <cols>
    <col min="1" max="1" width="5.6640625" customWidth="1"/>
    <col min="2" max="2" width="15.6640625" customWidth="1"/>
    <col min="3" max="3" width="12.5" customWidth="1"/>
    <col min="4" max="12" width="11.5" customWidth="1"/>
  </cols>
  <sheetData>
    <row r="1" spans="1:12" ht="15.75" x14ac:dyDescent="0.25">
      <c r="A1" s="896" t="str">
        <f>'Exhibit G'!A1:M1</f>
        <v>SINKING FUND ACCOUNTS COVERING THE PERIOD JULY 1, 2011, to JUNE 30, 2012</v>
      </c>
      <c r="B1" s="896"/>
      <c r="C1" s="896"/>
      <c r="D1" s="896"/>
      <c r="E1" s="896"/>
      <c r="F1" s="896"/>
      <c r="G1" s="896"/>
      <c r="H1" s="896"/>
      <c r="I1" s="896"/>
      <c r="J1" s="896"/>
      <c r="K1" s="896"/>
      <c r="L1" s="896"/>
    </row>
    <row r="2" spans="1:12" ht="15.75" x14ac:dyDescent="0.25">
      <c r="A2" s="897" t="s">
        <v>760</v>
      </c>
      <c r="B2" s="897"/>
      <c r="C2" s="897"/>
      <c r="D2" s="897"/>
      <c r="E2" s="897"/>
      <c r="F2" s="897"/>
      <c r="G2" s="897"/>
      <c r="H2" s="897"/>
      <c r="I2" s="897"/>
      <c r="J2" s="897"/>
      <c r="K2" s="897"/>
      <c r="L2" s="897"/>
    </row>
    <row r="3" spans="1:12" ht="15.75" x14ac:dyDescent="0.25">
      <c r="A3" s="897" t="s">
        <v>761</v>
      </c>
      <c r="B3" s="897"/>
      <c r="C3" s="897"/>
      <c r="D3" s="897"/>
      <c r="E3" s="897"/>
      <c r="F3" s="897"/>
      <c r="G3" s="897"/>
      <c r="H3" s="897"/>
      <c r="I3" s="897"/>
      <c r="J3" s="897"/>
      <c r="K3" s="897"/>
      <c r="L3" s="897"/>
    </row>
    <row r="4" spans="1:12" ht="15.75" x14ac:dyDescent="0.25">
      <c r="A4" s="275"/>
      <c r="B4" s="275"/>
      <c r="C4" s="275"/>
      <c r="D4" s="275"/>
      <c r="E4" s="275"/>
      <c r="F4" s="275"/>
      <c r="G4" s="275"/>
      <c r="H4" s="275"/>
      <c r="I4" s="275"/>
      <c r="J4" s="275"/>
      <c r="K4" s="275"/>
      <c r="L4" s="275"/>
    </row>
    <row r="5" spans="1:12" ht="12.75" x14ac:dyDescent="0.2">
      <c r="A5" s="857" t="str">
        <f>Help!C20&amp;"; "&amp;Help!C16&amp;", Oklahoma"</f>
        <v>City Name; County Name, Oklahoma</v>
      </c>
      <c r="B5" s="857"/>
      <c r="C5" s="857"/>
      <c r="D5" s="857"/>
      <c r="E5" s="857"/>
      <c r="F5" s="857"/>
      <c r="G5" s="857"/>
      <c r="H5" s="857"/>
      <c r="I5" s="857"/>
      <c r="J5" s="857"/>
      <c r="K5" s="857"/>
      <c r="L5" s="857"/>
    </row>
    <row r="6" spans="1:12" ht="13.5" thickBot="1" x14ac:dyDescent="0.25">
      <c r="A6" s="285" t="s">
        <v>762</v>
      </c>
      <c r="B6" s="285"/>
      <c r="C6" s="285"/>
      <c r="D6" s="285"/>
      <c r="E6" s="285"/>
      <c r="F6" s="285"/>
      <c r="G6" s="285"/>
      <c r="H6" s="285"/>
      <c r="I6" s="285"/>
      <c r="J6" s="285"/>
      <c r="K6" s="898" t="s">
        <v>29</v>
      </c>
      <c r="L6" s="898"/>
    </row>
    <row r="7" spans="1:12" ht="12" thickTop="1" x14ac:dyDescent="0.2">
      <c r="A7" s="899" t="s">
        <v>763</v>
      </c>
      <c r="B7" s="900"/>
      <c r="C7" s="900"/>
      <c r="D7" s="900"/>
      <c r="E7" s="900"/>
      <c r="F7" s="900"/>
      <c r="G7" s="900"/>
      <c r="H7" s="900"/>
      <c r="I7" s="900"/>
      <c r="J7" s="901"/>
      <c r="K7" s="899" t="s">
        <v>40</v>
      </c>
      <c r="L7" s="901"/>
    </row>
    <row r="8" spans="1:12" ht="12" thickBot="1" x14ac:dyDescent="0.25">
      <c r="A8" s="902"/>
      <c r="B8" s="903"/>
      <c r="C8" s="903"/>
      <c r="D8" s="903"/>
      <c r="E8" s="903"/>
      <c r="F8" s="903"/>
      <c r="G8" s="903"/>
      <c r="H8" s="903"/>
      <c r="I8" s="903"/>
      <c r="J8" s="904"/>
      <c r="K8" s="902"/>
      <c r="L8" s="904"/>
    </row>
    <row r="9" spans="1:12" ht="13.5" thickTop="1" x14ac:dyDescent="0.2">
      <c r="A9" s="847" t="str">
        <f>"A.  Total Liquid Assets at 6-30-"&amp;Help!C17&amp;" (From Schedule 5)."</f>
        <v>A.  Total Liquid Assets at 6-30-2011 (From Schedule 5).</v>
      </c>
      <c r="B9" s="848"/>
      <c r="C9" s="848"/>
      <c r="D9" s="848"/>
      <c r="E9" s="848"/>
      <c r="F9" s="848"/>
      <c r="G9" s="848"/>
      <c r="H9" s="848"/>
      <c r="I9" s="848"/>
      <c r="J9" s="849"/>
      <c r="K9" s="894">
        <f>'Exhibit G'!L218</f>
        <v>0</v>
      </c>
      <c r="L9" s="895"/>
    </row>
    <row r="10" spans="1:12" ht="12.75" x14ac:dyDescent="0.2">
      <c r="A10" s="876" t="s">
        <v>764</v>
      </c>
      <c r="B10" s="877"/>
      <c r="C10" s="877"/>
      <c r="D10" s="877"/>
      <c r="E10" s="877"/>
      <c r="F10" s="877"/>
      <c r="G10" s="877"/>
      <c r="H10" s="877"/>
      <c r="I10" s="877"/>
      <c r="J10" s="878"/>
      <c r="K10" s="879"/>
      <c r="L10" s="880"/>
    </row>
    <row r="11" spans="1:12" ht="12.75" x14ac:dyDescent="0.2">
      <c r="A11" s="881" t="str">
        <f>"b1.  Unmatured Coupons Due Before 4-1-"&amp;Help!C17+1</f>
        <v>b1.  Unmatured Coupons Due Before 4-1-2012</v>
      </c>
      <c r="B11" s="882"/>
      <c r="C11" s="882"/>
      <c r="D11" s="882"/>
      <c r="E11" s="882"/>
      <c r="F11" s="882"/>
      <c r="G11" s="882"/>
      <c r="H11" s="882"/>
      <c r="I11" s="882"/>
      <c r="J11" s="883"/>
      <c r="K11" s="884">
        <v>0</v>
      </c>
      <c r="L11" s="885"/>
    </row>
    <row r="12" spans="1:12" ht="12.75" x14ac:dyDescent="0.2">
      <c r="A12" s="881" t="s">
        <v>765</v>
      </c>
      <c r="B12" s="882"/>
      <c r="C12" s="882"/>
      <c r="D12" s="882"/>
      <c r="E12" s="882"/>
      <c r="F12" s="882"/>
      <c r="G12" s="882"/>
      <c r="H12" s="882"/>
      <c r="I12" s="882"/>
      <c r="J12" s="883"/>
      <c r="K12" s="884">
        <v>0</v>
      </c>
      <c r="L12" s="885"/>
    </row>
    <row r="13" spans="1:12" ht="13.5" thickBot="1" x14ac:dyDescent="0.25">
      <c r="A13" s="889" t="s">
        <v>766</v>
      </c>
      <c r="B13" s="890"/>
      <c r="C13" s="890"/>
      <c r="D13" s="890"/>
      <c r="E13" s="890"/>
      <c r="F13" s="890"/>
      <c r="G13" s="890"/>
      <c r="H13" s="890"/>
      <c r="I13" s="890"/>
      <c r="J13" s="891"/>
      <c r="K13" s="892">
        <f>IF(K9&gt;(K11+K12),0,K11+K12-K9)</f>
        <v>0</v>
      </c>
      <c r="L13" s="893"/>
    </row>
    <row r="14" spans="1:12" ht="13.5" thickTop="1" x14ac:dyDescent="0.2">
      <c r="A14" s="847" t="s">
        <v>767</v>
      </c>
      <c r="B14" s="848"/>
      <c r="C14" s="848"/>
      <c r="D14" s="848"/>
      <c r="E14" s="848"/>
      <c r="F14" s="848"/>
      <c r="G14" s="848"/>
      <c r="H14" s="848"/>
      <c r="I14" s="848"/>
      <c r="J14" s="849"/>
      <c r="K14" s="894">
        <f>IF('Exhibit G'!L233&lt;0,-'Exhibit G'!L233,0)</f>
        <v>0</v>
      </c>
      <c r="L14" s="895"/>
    </row>
    <row r="15" spans="1:12" ht="12.75" x14ac:dyDescent="0.2">
      <c r="A15" s="886" t="s">
        <v>768</v>
      </c>
      <c r="B15" s="887"/>
      <c r="C15" s="887"/>
      <c r="D15" s="887"/>
      <c r="E15" s="887"/>
      <c r="F15" s="887"/>
      <c r="G15" s="887"/>
      <c r="H15" s="887"/>
      <c r="I15" s="887"/>
      <c r="J15" s="888"/>
      <c r="K15" s="879">
        <f>K13</f>
        <v>0</v>
      </c>
      <c r="L15" s="880"/>
    </row>
    <row r="16" spans="1:12" ht="13.5" thickBot="1" x14ac:dyDescent="0.25">
      <c r="A16" s="889" t="s">
        <v>769</v>
      </c>
      <c r="B16" s="890"/>
      <c r="C16" s="890"/>
      <c r="D16" s="890"/>
      <c r="E16" s="890"/>
      <c r="F16" s="890"/>
      <c r="G16" s="890"/>
      <c r="H16" s="890"/>
      <c r="I16" s="890"/>
      <c r="J16" s="891"/>
      <c r="K16" s="892">
        <f>IF(K14&gt;K15,(K14-K15),0)</f>
        <v>0</v>
      </c>
      <c r="L16" s="893"/>
    </row>
    <row r="17" spans="1:12" ht="13.5" thickTop="1" x14ac:dyDescent="0.2">
      <c r="A17" s="285"/>
      <c r="B17" s="285"/>
      <c r="C17" s="285"/>
      <c r="D17" s="285"/>
      <c r="E17" s="285"/>
      <c r="F17" s="285"/>
      <c r="G17" s="285"/>
      <c r="H17" s="285"/>
      <c r="I17" s="285"/>
      <c r="J17" s="285"/>
      <c r="K17" s="285"/>
      <c r="L17" s="285"/>
    </row>
    <row r="18" spans="1:12" ht="13.5" thickBot="1" x14ac:dyDescent="0.25">
      <c r="A18" s="285"/>
      <c r="B18" s="285"/>
      <c r="C18" s="285"/>
      <c r="D18" s="285"/>
      <c r="E18" s="285"/>
      <c r="F18" s="285"/>
      <c r="G18" s="285"/>
      <c r="H18" s="285"/>
      <c r="I18" s="285"/>
      <c r="J18" s="285"/>
      <c r="K18" s="285"/>
      <c r="L18" s="285"/>
    </row>
    <row r="19" spans="1:12" ht="12" customHeight="1" thickTop="1" x14ac:dyDescent="0.2">
      <c r="A19" s="839" t="s">
        <v>803</v>
      </c>
      <c r="B19" s="840"/>
      <c r="C19" s="296" t="s">
        <v>802</v>
      </c>
      <c r="D19" s="841" t="s">
        <v>801</v>
      </c>
      <c r="E19" s="840"/>
      <c r="F19" s="841" t="s">
        <v>804</v>
      </c>
      <c r="G19" s="840"/>
      <c r="H19" s="841" t="s">
        <v>807</v>
      </c>
      <c r="I19" s="840"/>
      <c r="J19" s="296" t="s">
        <v>809</v>
      </c>
      <c r="K19" s="841" t="s">
        <v>811</v>
      </c>
      <c r="L19" s="868"/>
    </row>
    <row r="20" spans="1:12" ht="11.25" customHeight="1" x14ac:dyDescent="0.2">
      <c r="A20" s="293"/>
      <c r="B20" s="294"/>
      <c r="C20" s="297" t="s">
        <v>799</v>
      </c>
      <c r="D20" s="842" t="s">
        <v>800</v>
      </c>
      <c r="E20" s="843"/>
      <c r="F20" s="842" t="s">
        <v>805</v>
      </c>
      <c r="G20" s="843"/>
      <c r="H20" s="842" t="s">
        <v>808</v>
      </c>
      <c r="I20" s="843"/>
      <c r="J20" s="297" t="s">
        <v>810</v>
      </c>
      <c r="K20" s="842" t="s">
        <v>812</v>
      </c>
      <c r="L20" s="869"/>
    </row>
    <row r="21" spans="1:12" ht="11.25" customHeight="1" x14ac:dyDescent="0.2">
      <c r="A21" s="293"/>
      <c r="B21" s="294"/>
      <c r="C21" s="295"/>
      <c r="D21" s="298"/>
      <c r="E21" s="294"/>
      <c r="F21" s="842" t="s">
        <v>806</v>
      </c>
      <c r="G21" s="843"/>
      <c r="H21" s="298"/>
      <c r="I21" s="294"/>
      <c r="J21" s="297"/>
      <c r="K21" s="842" t="s">
        <v>813</v>
      </c>
      <c r="L21" s="869"/>
    </row>
    <row r="22" spans="1:12" ht="12" customHeight="1" thickBot="1" x14ac:dyDescent="0.25">
      <c r="A22" s="874">
        <v>1</v>
      </c>
      <c r="B22" s="875"/>
      <c r="C22" s="299">
        <v>2</v>
      </c>
      <c r="D22" s="845">
        <v>3</v>
      </c>
      <c r="E22" s="875"/>
      <c r="F22" s="845">
        <v>4</v>
      </c>
      <c r="G22" s="875"/>
      <c r="H22" s="845">
        <v>5</v>
      </c>
      <c r="I22" s="875"/>
      <c r="J22" s="299">
        <v>6</v>
      </c>
      <c r="K22" s="845">
        <v>7</v>
      </c>
      <c r="L22" s="846"/>
    </row>
    <row r="23" spans="1:12" ht="13.5" thickTop="1" x14ac:dyDescent="0.2">
      <c r="A23" s="870" t="str">
        <f t="shared" ref="A23:A42" si="0">IF($K$16&gt;0,IF(C64&gt;0,B64,""),"")</f>
        <v/>
      </c>
      <c r="B23" s="871"/>
      <c r="C23" s="287" t="str">
        <f t="shared" ref="C23:C42" si="1">IF($K$16&gt;0,IF(C64&gt;0,D64,""),"")</f>
        <v/>
      </c>
      <c r="D23" s="850" t="str">
        <f t="shared" ref="D23:D42" si="2">IF($K$16&gt;0,IF(C64&gt;0,C64,""),"")</f>
        <v/>
      </c>
      <c r="E23" s="851"/>
      <c r="F23" s="872" t="str">
        <f t="shared" ref="F23:F42" si="3">IF(NOT(ISERR(D23/$D$43)),D23/$D$43,"")</f>
        <v/>
      </c>
      <c r="G23" s="873"/>
      <c r="H23" s="850" t="str">
        <f>IF(D23&lt;&gt;"",ROUND(F23*$K$16,2),"")</f>
        <v/>
      </c>
      <c r="I23" s="851"/>
      <c r="J23" s="288" t="str">
        <f t="shared" ref="J23:J42" si="4">IF($K$16&gt;0,IF(C64&gt;0,E64,""),"")</f>
        <v/>
      </c>
      <c r="K23" s="850" t="str">
        <f>IF(J23&lt;1,H23,IF(AND(J23&lt;&gt;"",H23&lt;&gt;""),ROUND(H23/J23,2),""))</f>
        <v/>
      </c>
      <c r="L23" s="851"/>
    </row>
    <row r="24" spans="1:12" ht="12.75" x14ac:dyDescent="0.2">
      <c r="A24" s="858" t="str">
        <f t="shared" si="0"/>
        <v/>
      </c>
      <c r="B24" s="859"/>
      <c r="C24" s="289" t="str">
        <f t="shared" si="1"/>
        <v/>
      </c>
      <c r="D24" s="860" t="str">
        <f t="shared" si="2"/>
        <v/>
      </c>
      <c r="E24" s="861"/>
      <c r="F24" s="862" t="str">
        <f t="shared" si="3"/>
        <v/>
      </c>
      <c r="G24" s="863"/>
      <c r="H24" s="860" t="str">
        <f t="shared" ref="H24:H42" si="5">IF(D24&lt;&gt;"",ROUND(F24*$K$16,2),"")</f>
        <v/>
      </c>
      <c r="I24" s="861"/>
      <c r="J24" s="290" t="str">
        <f t="shared" si="4"/>
        <v/>
      </c>
      <c r="K24" s="860" t="str">
        <f t="shared" ref="K24:K42" si="6">IF(J24&lt;1,H24,IF(AND(J24&lt;&gt;"",H24&lt;&gt;""),ROUND(H24/J24,2),""))</f>
        <v/>
      </c>
      <c r="L24" s="861"/>
    </row>
    <row r="25" spans="1:12" ht="12.75" x14ac:dyDescent="0.2">
      <c r="A25" s="858" t="str">
        <f t="shared" si="0"/>
        <v/>
      </c>
      <c r="B25" s="859"/>
      <c r="C25" s="289" t="str">
        <f t="shared" si="1"/>
        <v/>
      </c>
      <c r="D25" s="860" t="str">
        <f t="shared" si="2"/>
        <v/>
      </c>
      <c r="E25" s="861"/>
      <c r="F25" s="862" t="str">
        <f t="shared" si="3"/>
        <v/>
      </c>
      <c r="G25" s="863"/>
      <c r="H25" s="860" t="str">
        <f t="shared" si="5"/>
        <v/>
      </c>
      <c r="I25" s="861"/>
      <c r="J25" s="290" t="str">
        <f t="shared" si="4"/>
        <v/>
      </c>
      <c r="K25" s="860" t="str">
        <f t="shared" si="6"/>
        <v/>
      </c>
      <c r="L25" s="861"/>
    </row>
    <row r="26" spans="1:12" ht="12.75" x14ac:dyDescent="0.2">
      <c r="A26" s="858" t="str">
        <f t="shared" si="0"/>
        <v/>
      </c>
      <c r="B26" s="859"/>
      <c r="C26" s="289" t="str">
        <f t="shared" si="1"/>
        <v/>
      </c>
      <c r="D26" s="860" t="str">
        <f t="shared" si="2"/>
        <v/>
      </c>
      <c r="E26" s="861"/>
      <c r="F26" s="862" t="str">
        <f t="shared" si="3"/>
        <v/>
      </c>
      <c r="G26" s="863"/>
      <c r="H26" s="860" t="str">
        <f t="shared" si="5"/>
        <v/>
      </c>
      <c r="I26" s="861"/>
      <c r="J26" s="290" t="str">
        <f t="shared" si="4"/>
        <v/>
      </c>
      <c r="K26" s="860" t="str">
        <f t="shared" si="6"/>
        <v/>
      </c>
      <c r="L26" s="861"/>
    </row>
    <row r="27" spans="1:12" ht="12.75" x14ac:dyDescent="0.2">
      <c r="A27" s="858" t="str">
        <f t="shared" si="0"/>
        <v/>
      </c>
      <c r="B27" s="859"/>
      <c r="C27" s="289" t="str">
        <f t="shared" si="1"/>
        <v/>
      </c>
      <c r="D27" s="860" t="str">
        <f t="shared" si="2"/>
        <v/>
      </c>
      <c r="E27" s="861"/>
      <c r="F27" s="862" t="str">
        <f t="shared" si="3"/>
        <v/>
      </c>
      <c r="G27" s="863"/>
      <c r="H27" s="860" t="str">
        <f t="shared" si="5"/>
        <v/>
      </c>
      <c r="I27" s="861"/>
      <c r="J27" s="290" t="str">
        <f t="shared" si="4"/>
        <v/>
      </c>
      <c r="K27" s="860" t="str">
        <f t="shared" si="6"/>
        <v/>
      </c>
      <c r="L27" s="861"/>
    </row>
    <row r="28" spans="1:12" ht="12.75" x14ac:dyDescent="0.2">
      <c r="A28" s="858" t="str">
        <f t="shared" si="0"/>
        <v/>
      </c>
      <c r="B28" s="859"/>
      <c r="C28" s="289" t="str">
        <f t="shared" si="1"/>
        <v/>
      </c>
      <c r="D28" s="860" t="str">
        <f t="shared" si="2"/>
        <v/>
      </c>
      <c r="E28" s="861"/>
      <c r="F28" s="862" t="str">
        <f t="shared" si="3"/>
        <v/>
      </c>
      <c r="G28" s="863"/>
      <c r="H28" s="860" t="str">
        <f t="shared" si="5"/>
        <v/>
      </c>
      <c r="I28" s="861"/>
      <c r="J28" s="290" t="str">
        <f t="shared" si="4"/>
        <v/>
      </c>
      <c r="K28" s="860" t="str">
        <f t="shared" si="6"/>
        <v/>
      </c>
      <c r="L28" s="861"/>
    </row>
    <row r="29" spans="1:12" ht="12.75" x14ac:dyDescent="0.2">
      <c r="A29" s="858" t="str">
        <f t="shared" si="0"/>
        <v/>
      </c>
      <c r="B29" s="859"/>
      <c r="C29" s="289" t="str">
        <f t="shared" si="1"/>
        <v/>
      </c>
      <c r="D29" s="860" t="str">
        <f t="shared" si="2"/>
        <v/>
      </c>
      <c r="E29" s="861"/>
      <c r="F29" s="862" t="str">
        <f t="shared" si="3"/>
        <v/>
      </c>
      <c r="G29" s="863"/>
      <c r="H29" s="860" t="str">
        <f t="shared" si="5"/>
        <v/>
      </c>
      <c r="I29" s="861"/>
      <c r="J29" s="290" t="str">
        <f t="shared" si="4"/>
        <v/>
      </c>
      <c r="K29" s="860" t="str">
        <f t="shared" si="6"/>
        <v/>
      </c>
      <c r="L29" s="861"/>
    </row>
    <row r="30" spans="1:12" ht="12.75" x14ac:dyDescent="0.2">
      <c r="A30" s="858" t="str">
        <f t="shared" si="0"/>
        <v/>
      </c>
      <c r="B30" s="859"/>
      <c r="C30" s="289" t="str">
        <f t="shared" si="1"/>
        <v/>
      </c>
      <c r="D30" s="860" t="str">
        <f t="shared" si="2"/>
        <v/>
      </c>
      <c r="E30" s="861"/>
      <c r="F30" s="862" t="str">
        <f t="shared" si="3"/>
        <v/>
      </c>
      <c r="G30" s="863"/>
      <c r="H30" s="860" t="str">
        <f t="shared" si="5"/>
        <v/>
      </c>
      <c r="I30" s="861"/>
      <c r="J30" s="290" t="str">
        <f t="shared" si="4"/>
        <v/>
      </c>
      <c r="K30" s="860" t="str">
        <f t="shared" si="6"/>
        <v/>
      </c>
      <c r="L30" s="861"/>
    </row>
    <row r="31" spans="1:12" ht="12.75" x14ac:dyDescent="0.2">
      <c r="A31" s="858" t="str">
        <f t="shared" si="0"/>
        <v/>
      </c>
      <c r="B31" s="859"/>
      <c r="C31" s="289" t="str">
        <f t="shared" si="1"/>
        <v/>
      </c>
      <c r="D31" s="860" t="str">
        <f t="shared" si="2"/>
        <v/>
      </c>
      <c r="E31" s="861"/>
      <c r="F31" s="862" t="str">
        <f t="shared" si="3"/>
        <v/>
      </c>
      <c r="G31" s="863"/>
      <c r="H31" s="860" t="str">
        <f t="shared" si="5"/>
        <v/>
      </c>
      <c r="I31" s="861"/>
      <c r="J31" s="290" t="str">
        <f t="shared" si="4"/>
        <v/>
      </c>
      <c r="K31" s="860" t="str">
        <f t="shared" si="6"/>
        <v/>
      </c>
      <c r="L31" s="861"/>
    </row>
    <row r="32" spans="1:12" ht="12.75" x14ac:dyDescent="0.2">
      <c r="A32" s="858" t="str">
        <f t="shared" si="0"/>
        <v/>
      </c>
      <c r="B32" s="859"/>
      <c r="C32" s="289" t="str">
        <f t="shared" si="1"/>
        <v/>
      </c>
      <c r="D32" s="860" t="str">
        <f t="shared" si="2"/>
        <v/>
      </c>
      <c r="E32" s="861"/>
      <c r="F32" s="862" t="str">
        <f t="shared" si="3"/>
        <v/>
      </c>
      <c r="G32" s="863"/>
      <c r="H32" s="860" t="str">
        <f t="shared" si="5"/>
        <v/>
      </c>
      <c r="I32" s="861"/>
      <c r="J32" s="290" t="str">
        <f t="shared" si="4"/>
        <v/>
      </c>
      <c r="K32" s="860" t="str">
        <f t="shared" si="6"/>
        <v/>
      </c>
      <c r="L32" s="861"/>
    </row>
    <row r="33" spans="1:12" ht="12.75" x14ac:dyDescent="0.2">
      <c r="A33" s="858" t="str">
        <f t="shared" si="0"/>
        <v/>
      </c>
      <c r="B33" s="859"/>
      <c r="C33" s="289" t="str">
        <f t="shared" si="1"/>
        <v/>
      </c>
      <c r="D33" s="860" t="str">
        <f t="shared" si="2"/>
        <v/>
      </c>
      <c r="E33" s="861"/>
      <c r="F33" s="862" t="str">
        <f t="shared" si="3"/>
        <v/>
      </c>
      <c r="G33" s="863"/>
      <c r="H33" s="860" t="str">
        <f t="shared" si="5"/>
        <v/>
      </c>
      <c r="I33" s="861"/>
      <c r="J33" s="290" t="str">
        <f t="shared" si="4"/>
        <v/>
      </c>
      <c r="K33" s="860" t="str">
        <f t="shared" si="6"/>
        <v/>
      </c>
      <c r="L33" s="861"/>
    </row>
    <row r="34" spans="1:12" ht="12.75" x14ac:dyDescent="0.2">
      <c r="A34" s="858" t="str">
        <f t="shared" si="0"/>
        <v/>
      </c>
      <c r="B34" s="859"/>
      <c r="C34" s="289" t="str">
        <f t="shared" si="1"/>
        <v/>
      </c>
      <c r="D34" s="860" t="str">
        <f t="shared" si="2"/>
        <v/>
      </c>
      <c r="E34" s="861"/>
      <c r="F34" s="862" t="str">
        <f t="shared" si="3"/>
        <v/>
      </c>
      <c r="G34" s="863"/>
      <c r="H34" s="860" t="str">
        <f t="shared" si="5"/>
        <v/>
      </c>
      <c r="I34" s="861"/>
      <c r="J34" s="290" t="str">
        <f t="shared" si="4"/>
        <v/>
      </c>
      <c r="K34" s="860" t="str">
        <f t="shared" si="6"/>
        <v/>
      </c>
      <c r="L34" s="861"/>
    </row>
    <row r="35" spans="1:12" ht="12.75" x14ac:dyDescent="0.2">
      <c r="A35" s="858" t="str">
        <f t="shared" si="0"/>
        <v/>
      </c>
      <c r="B35" s="859"/>
      <c r="C35" s="289" t="str">
        <f t="shared" si="1"/>
        <v/>
      </c>
      <c r="D35" s="860" t="str">
        <f t="shared" si="2"/>
        <v/>
      </c>
      <c r="E35" s="861"/>
      <c r="F35" s="862" t="str">
        <f t="shared" si="3"/>
        <v/>
      </c>
      <c r="G35" s="863"/>
      <c r="H35" s="860" t="str">
        <f t="shared" si="5"/>
        <v/>
      </c>
      <c r="I35" s="861"/>
      <c r="J35" s="290" t="str">
        <f t="shared" si="4"/>
        <v/>
      </c>
      <c r="K35" s="860" t="str">
        <f t="shared" si="6"/>
        <v/>
      </c>
      <c r="L35" s="861"/>
    </row>
    <row r="36" spans="1:12" ht="12.75" x14ac:dyDescent="0.2">
      <c r="A36" s="858" t="str">
        <f t="shared" si="0"/>
        <v/>
      </c>
      <c r="B36" s="859"/>
      <c r="C36" s="289" t="str">
        <f t="shared" si="1"/>
        <v/>
      </c>
      <c r="D36" s="860" t="str">
        <f t="shared" si="2"/>
        <v/>
      </c>
      <c r="E36" s="861"/>
      <c r="F36" s="862" t="str">
        <f t="shared" si="3"/>
        <v/>
      </c>
      <c r="G36" s="863"/>
      <c r="H36" s="860" t="str">
        <f t="shared" si="5"/>
        <v/>
      </c>
      <c r="I36" s="861"/>
      <c r="J36" s="290" t="str">
        <f t="shared" si="4"/>
        <v/>
      </c>
      <c r="K36" s="860" t="str">
        <f t="shared" si="6"/>
        <v/>
      </c>
      <c r="L36" s="861"/>
    </row>
    <row r="37" spans="1:12" ht="12.75" x14ac:dyDescent="0.2">
      <c r="A37" s="858" t="str">
        <f t="shared" si="0"/>
        <v/>
      </c>
      <c r="B37" s="859"/>
      <c r="C37" s="289" t="str">
        <f t="shared" si="1"/>
        <v/>
      </c>
      <c r="D37" s="860" t="str">
        <f t="shared" si="2"/>
        <v/>
      </c>
      <c r="E37" s="861"/>
      <c r="F37" s="862" t="str">
        <f t="shared" si="3"/>
        <v/>
      </c>
      <c r="G37" s="863"/>
      <c r="H37" s="860" t="str">
        <f t="shared" si="5"/>
        <v/>
      </c>
      <c r="I37" s="861"/>
      <c r="J37" s="290" t="str">
        <f t="shared" si="4"/>
        <v/>
      </c>
      <c r="K37" s="860" t="str">
        <f t="shared" si="6"/>
        <v/>
      </c>
      <c r="L37" s="861"/>
    </row>
    <row r="38" spans="1:12" ht="12.75" x14ac:dyDescent="0.2">
      <c r="A38" s="858" t="str">
        <f t="shared" si="0"/>
        <v/>
      </c>
      <c r="B38" s="859"/>
      <c r="C38" s="289" t="str">
        <f t="shared" si="1"/>
        <v/>
      </c>
      <c r="D38" s="860" t="str">
        <f t="shared" si="2"/>
        <v/>
      </c>
      <c r="E38" s="861"/>
      <c r="F38" s="862" t="str">
        <f t="shared" si="3"/>
        <v/>
      </c>
      <c r="G38" s="863"/>
      <c r="H38" s="860" t="str">
        <f t="shared" si="5"/>
        <v/>
      </c>
      <c r="I38" s="861"/>
      <c r="J38" s="290" t="str">
        <f t="shared" si="4"/>
        <v/>
      </c>
      <c r="K38" s="860" t="str">
        <f t="shared" si="6"/>
        <v/>
      </c>
      <c r="L38" s="861"/>
    </row>
    <row r="39" spans="1:12" ht="12.75" x14ac:dyDescent="0.2">
      <c r="A39" s="858" t="str">
        <f t="shared" si="0"/>
        <v/>
      </c>
      <c r="B39" s="859"/>
      <c r="C39" s="289" t="str">
        <f t="shared" si="1"/>
        <v/>
      </c>
      <c r="D39" s="860" t="str">
        <f t="shared" si="2"/>
        <v/>
      </c>
      <c r="E39" s="861"/>
      <c r="F39" s="862" t="str">
        <f t="shared" si="3"/>
        <v/>
      </c>
      <c r="G39" s="863"/>
      <c r="H39" s="860" t="str">
        <f t="shared" si="5"/>
        <v/>
      </c>
      <c r="I39" s="861"/>
      <c r="J39" s="290" t="str">
        <f t="shared" si="4"/>
        <v/>
      </c>
      <c r="K39" s="860" t="str">
        <f t="shared" si="6"/>
        <v/>
      </c>
      <c r="L39" s="861"/>
    </row>
    <row r="40" spans="1:12" ht="12.75" x14ac:dyDescent="0.2">
      <c r="A40" s="858" t="str">
        <f t="shared" si="0"/>
        <v/>
      </c>
      <c r="B40" s="859"/>
      <c r="C40" s="289" t="str">
        <f t="shared" si="1"/>
        <v/>
      </c>
      <c r="D40" s="860" t="str">
        <f t="shared" si="2"/>
        <v/>
      </c>
      <c r="E40" s="861"/>
      <c r="F40" s="862" t="str">
        <f t="shared" si="3"/>
        <v/>
      </c>
      <c r="G40" s="863"/>
      <c r="H40" s="860" t="str">
        <f t="shared" si="5"/>
        <v/>
      </c>
      <c r="I40" s="861"/>
      <c r="J40" s="290" t="str">
        <f t="shared" si="4"/>
        <v/>
      </c>
      <c r="K40" s="860" t="str">
        <f t="shared" si="6"/>
        <v/>
      </c>
      <c r="L40" s="861"/>
    </row>
    <row r="41" spans="1:12" ht="12.75" x14ac:dyDescent="0.2">
      <c r="A41" s="858" t="str">
        <f t="shared" si="0"/>
        <v/>
      </c>
      <c r="B41" s="859"/>
      <c r="C41" s="289" t="str">
        <f t="shared" si="1"/>
        <v/>
      </c>
      <c r="D41" s="860" t="str">
        <f t="shared" si="2"/>
        <v/>
      </c>
      <c r="E41" s="861"/>
      <c r="F41" s="862" t="str">
        <f t="shared" si="3"/>
        <v/>
      </c>
      <c r="G41" s="863"/>
      <c r="H41" s="860" t="str">
        <f t="shared" si="5"/>
        <v/>
      </c>
      <c r="I41" s="861"/>
      <c r="J41" s="290" t="str">
        <f t="shared" si="4"/>
        <v/>
      </c>
      <c r="K41" s="860" t="str">
        <f t="shared" si="6"/>
        <v/>
      </c>
      <c r="L41" s="861"/>
    </row>
    <row r="42" spans="1:12" ht="12.75" x14ac:dyDescent="0.2">
      <c r="A42" s="858" t="str">
        <f t="shared" si="0"/>
        <v/>
      </c>
      <c r="B42" s="859"/>
      <c r="C42" s="289" t="str">
        <f t="shared" si="1"/>
        <v/>
      </c>
      <c r="D42" s="860" t="str">
        <f t="shared" si="2"/>
        <v/>
      </c>
      <c r="E42" s="861"/>
      <c r="F42" s="862" t="str">
        <f t="shared" si="3"/>
        <v/>
      </c>
      <c r="G42" s="863"/>
      <c r="H42" s="860" t="str">
        <f t="shared" si="5"/>
        <v/>
      </c>
      <c r="I42" s="861"/>
      <c r="J42" s="290" t="str">
        <f t="shared" si="4"/>
        <v/>
      </c>
      <c r="K42" s="860" t="str">
        <f t="shared" si="6"/>
        <v/>
      </c>
      <c r="L42" s="861"/>
    </row>
    <row r="43" spans="1:12" ht="13.5" thickBot="1" x14ac:dyDescent="0.25">
      <c r="A43" s="852" t="s">
        <v>770</v>
      </c>
      <c r="B43" s="854"/>
      <c r="C43" s="291" t="s">
        <v>771</v>
      </c>
      <c r="D43" s="864">
        <f>SUM(D23:E42)</f>
        <v>0</v>
      </c>
      <c r="E43" s="865"/>
      <c r="F43" s="866">
        <f>SUM(F23:G42)</f>
        <v>0</v>
      </c>
      <c r="G43" s="867"/>
      <c r="H43" s="864">
        <f>SUM(H23:I42)</f>
        <v>0</v>
      </c>
      <c r="I43" s="865"/>
      <c r="J43" s="292" t="s">
        <v>771</v>
      </c>
      <c r="K43" s="864">
        <f>SUM(K23:L42)</f>
        <v>0</v>
      </c>
      <c r="L43" s="865"/>
    </row>
    <row r="44" spans="1:12" ht="13.5" thickTop="1" x14ac:dyDescent="0.2">
      <c r="A44" s="847" t="s">
        <v>772</v>
      </c>
      <c r="B44" s="848"/>
      <c r="C44" s="848"/>
      <c r="D44" s="848"/>
      <c r="E44" s="848"/>
      <c r="F44" s="848"/>
      <c r="G44" s="848"/>
      <c r="H44" s="848"/>
      <c r="I44" s="848"/>
      <c r="J44" s="849"/>
      <c r="K44" s="850">
        <f>K15</f>
        <v>0</v>
      </c>
      <c r="L44" s="851"/>
    </row>
    <row r="45" spans="1:12" ht="13.5" thickBot="1" x14ac:dyDescent="0.25">
      <c r="A45" s="852" t="s">
        <v>773</v>
      </c>
      <c r="B45" s="853"/>
      <c r="C45" s="853"/>
      <c r="D45" s="853"/>
      <c r="E45" s="853"/>
      <c r="F45" s="853"/>
      <c r="G45" s="853"/>
      <c r="H45" s="853"/>
      <c r="I45" s="853"/>
      <c r="J45" s="854"/>
      <c r="K45" s="855">
        <f>K44+K43</f>
        <v>0</v>
      </c>
      <c r="L45" s="856"/>
    </row>
    <row r="46" spans="1:12" ht="13.5" thickTop="1" x14ac:dyDescent="0.2">
      <c r="A46" s="285"/>
      <c r="B46" s="285"/>
      <c r="C46" s="285"/>
      <c r="D46" s="285"/>
      <c r="E46" s="285"/>
      <c r="F46" s="285"/>
      <c r="G46" s="285"/>
      <c r="H46" s="285"/>
      <c r="I46" s="285"/>
      <c r="J46" s="285"/>
      <c r="K46" s="285"/>
      <c r="L46" s="285"/>
    </row>
    <row r="47" spans="1:12" ht="12.75" x14ac:dyDescent="0.2">
      <c r="A47" s="857" t="s">
        <v>774</v>
      </c>
      <c r="B47" s="857"/>
      <c r="C47" s="857"/>
      <c r="D47" s="857"/>
      <c r="E47" s="857"/>
      <c r="F47" s="857"/>
      <c r="G47" s="857"/>
      <c r="H47" s="857"/>
      <c r="I47" s="857"/>
      <c r="J47" s="857"/>
      <c r="K47" s="857"/>
      <c r="L47" s="857"/>
    </row>
    <row r="48" spans="1:12" ht="12.75" x14ac:dyDescent="0.2">
      <c r="A48" s="285"/>
      <c r="B48" s="285"/>
      <c r="C48" s="285"/>
      <c r="D48" s="285"/>
      <c r="E48" s="285"/>
      <c r="F48" s="285"/>
      <c r="G48" s="285"/>
      <c r="H48" s="285"/>
      <c r="I48" s="285"/>
      <c r="J48" s="285"/>
      <c r="K48" s="285"/>
      <c r="L48" s="285"/>
    </row>
    <row r="49" spans="1:13" ht="12.75" x14ac:dyDescent="0.2">
      <c r="A49" s="844" t="s">
        <v>775</v>
      </c>
      <c r="B49" s="844"/>
      <c r="C49" s="844"/>
      <c r="D49" s="844"/>
      <c r="E49" s="844"/>
      <c r="F49" s="844"/>
      <c r="G49" s="844"/>
      <c r="H49" s="844"/>
      <c r="I49" s="844"/>
      <c r="J49" s="844"/>
      <c r="K49" s="844"/>
      <c r="L49" s="844"/>
    </row>
    <row r="50" spans="1:13" ht="12.75" x14ac:dyDescent="0.2">
      <c r="A50" s="844" t="s">
        <v>776</v>
      </c>
      <c r="B50" s="844"/>
      <c r="C50" s="844"/>
      <c r="D50" s="844"/>
      <c r="E50" s="844"/>
      <c r="F50" s="844"/>
      <c r="G50" s="844"/>
      <c r="H50" s="844"/>
      <c r="I50" s="844"/>
      <c r="J50" s="844"/>
      <c r="K50" s="844"/>
      <c r="L50" s="844"/>
    </row>
    <row r="51" spans="1:13" ht="12.75" x14ac:dyDescent="0.2">
      <c r="A51" s="844"/>
      <c r="B51" s="844"/>
      <c r="C51" s="844"/>
      <c r="D51" s="844"/>
      <c r="E51" s="844"/>
      <c r="F51" s="844"/>
      <c r="G51" s="844"/>
      <c r="H51" s="844"/>
      <c r="I51" s="844"/>
      <c r="J51" s="844"/>
      <c r="K51" s="844"/>
      <c r="L51" s="844"/>
    </row>
    <row r="52" spans="1:13" ht="12.75" x14ac:dyDescent="0.2">
      <c r="A52" s="844" t="s">
        <v>777</v>
      </c>
      <c r="B52" s="844"/>
      <c r="C52" s="844"/>
      <c r="D52" s="844"/>
      <c r="E52" s="844"/>
      <c r="F52" s="844"/>
      <c r="G52" s="844"/>
      <c r="H52" s="844"/>
      <c r="I52" s="844"/>
      <c r="J52" s="844"/>
      <c r="K52" s="844"/>
      <c r="L52" s="844"/>
    </row>
    <row r="53" spans="1:13" ht="12.75" x14ac:dyDescent="0.2">
      <c r="A53" s="844"/>
      <c r="B53" s="844"/>
      <c r="C53" s="844"/>
      <c r="D53" s="844"/>
      <c r="E53" s="844"/>
      <c r="F53" s="844"/>
      <c r="G53" s="844"/>
      <c r="H53" s="844"/>
      <c r="I53" s="844"/>
      <c r="J53" s="844"/>
      <c r="K53" s="844"/>
      <c r="L53" s="844"/>
    </row>
    <row r="54" spans="1:13" ht="12.75" x14ac:dyDescent="0.2">
      <c r="A54" s="844" t="s">
        <v>778</v>
      </c>
      <c r="B54" s="844"/>
      <c r="C54" s="844"/>
      <c r="D54" s="844"/>
      <c r="E54" s="844"/>
      <c r="F54" s="844"/>
      <c r="G54" s="844"/>
      <c r="H54" s="844"/>
      <c r="I54" s="844"/>
      <c r="J54" s="844"/>
      <c r="K54" s="844"/>
      <c r="L54" s="844"/>
    </row>
    <row r="55" spans="1:13" ht="12.75" x14ac:dyDescent="0.2">
      <c r="A55" s="844" t="s">
        <v>779</v>
      </c>
      <c r="B55" s="844"/>
      <c r="C55" s="844"/>
      <c r="D55" s="844"/>
      <c r="E55" s="844"/>
      <c r="F55" s="844"/>
      <c r="G55" s="844"/>
      <c r="H55" s="844"/>
      <c r="I55" s="844"/>
      <c r="J55" s="844"/>
      <c r="K55" s="844"/>
      <c r="L55" s="844"/>
    </row>
    <row r="56" spans="1:13" ht="12.75" x14ac:dyDescent="0.2">
      <c r="A56" s="844"/>
      <c r="B56" s="844"/>
      <c r="C56" s="844"/>
      <c r="D56" s="844"/>
      <c r="E56" s="844"/>
      <c r="F56" s="844"/>
      <c r="G56" s="844"/>
      <c r="H56" s="844"/>
      <c r="I56" s="844"/>
      <c r="J56" s="844"/>
      <c r="K56" s="844"/>
      <c r="L56" s="844"/>
    </row>
    <row r="57" spans="1:13" ht="12.75" x14ac:dyDescent="0.2">
      <c r="A57" s="286" t="str">
        <f>'Exhibit Z'!B59</f>
        <v>S.A.&amp;I. Form 2651R99 Entity: City Name City, 99</v>
      </c>
      <c r="B57" s="285"/>
      <c r="C57" s="285"/>
      <c r="D57" s="285"/>
      <c r="E57" s="285"/>
      <c r="F57" s="285"/>
      <c r="G57" s="285"/>
      <c r="H57" s="285"/>
      <c r="I57" s="285"/>
      <c r="J57" s="838">
        <f ca="1">NOW()</f>
        <v>41858.327887268519</v>
      </c>
      <c r="K57" s="838"/>
      <c r="L57" s="838"/>
    </row>
    <row r="58" spans="1:13" x14ac:dyDescent="0.2">
      <c r="A58" s="276"/>
      <c r="B58" s="276"/>
      <c r="C58" s="276"/>
      <c r="D58" s="276"/>
      <c r="E58" s="276"/>
      <c r="F58" s="276"/>
      <c r="G58" s="276"/>
      <c r="H58" s="276"/>
      <c r="I58" s="276"/>
      <c r="J58" s="276"/>
      <c r="K58" s="276"/>
      <c r="L58" s="276"/>
    </row>
    <row r="59" spans="1:13" x14ac:dyDescent="0.2">
      <c r="A59" s="276"/>
      <c r="B59" s="276"/>
      <c r="C59" s="276"/>
      <c r="D59" s="276"/>
      <c r="E59" s="276"/>
      <c r="F59" s="276"/>
      <c r="G59" s="276"/>
      <c r="H59" s="276"/>
      <c r="I59" s="276"/>
      <c r="J59" s="276"/>
      <c r="K59" s="276"/>
      <c r="L59" s="276"/>
    </row>
    <row r="60" spans="1:13" x14ac:dyDescent="0.2">
      <c r="A60" s="276"/>
      <c r="B60" s="276"/>
      <c r="C60" s="276"/>
      <c r="D60" s="276"/>
      <c r="E60" s="276"/>
      <c r="F60" s="276"/>
      <c r="G60" s="276"/>
      <c r="H60" s="276"/>
      <c r="I60" s="276"/>
      <c r="J60" s="276"/>
      <c r="K60" s="276"/>
      <c r="L60" s="276"/>
    </row>
    <row r="61" spans="1:13" ht="15.75" x14ac:dyDescent="0.25">
      <c r="A61" s="277"/>
      <c r="B61" s="277"/>
      <c r="C61" s="277"/>
      <c r="D61" s="277"/>
      <c r="E61" s="277"/>
      <c r="F61" s="277"/>
      <c r="G61" s="277"/>
      <c r="H61" s="277"/>
      <c r="I61" s="277"/>
      <c r="J61" s="276"/>
      <c r="K61" s="276"/>
      <c r="L61" s="276"/>
    </row>
    <row r="62" spans="1:13" x14ac:dyDescent="0.2">
      <c r="A62" s="276" t="s">
        <v>780</v>
      </c>
      <c r="B62" s="276"/>
      <c r="C62" s="276"/>
      <c r="D62" s="276"/>
      <c r="E62" s="276"/>
      <c r="F62" s="276"/>
      <c r="G62" s="276"/>
      <c r="H62" s="276"/>
      <c r="I62" s="276"/>
      <c r="J62" s="276"/>
      <c r="K62" s="276"/>
      <c r="L62" s="276"/>
    </row>
    <row r="63" spans="1:13" ht="15.75" x14ac:dyDescent="0.25">
      <c r="A63" s="276"/>
      <c r="B63" s="276" t="s">
        <v>781</v>
      </c>
      <c r="C63" s="276" t="s">
        <v>40</v>
      </c>
      <c r="D63" s="276" t="s">
        <v>782</v>
      </c>
      <c r="E63" s="276" t="s">
        <v>783</v>
      </c>
      <c r="F63" s="278" t="s">
        <v>784</v>
      </c>
      <c r="G63" s="278" t="s">
        <v>785</v>
      </c>
      <c r="H63" s="278" t="s">
        <v>786</v>
      </c>
      <c r="I63" s="278" t="s">
        <v>787</v>
      </c>
      <c r="J63" s="278" t="s">
        <v>788</v>
      </c>
      <c r="K63" s="279"/>
      <c r="L63" s="279"/>
    </row>
    <row r="64" spans="1:13" ht="15.75" x14ac:dyDescent="0.25">
      <c r="A64" s="276" t="s">
        <v>789</v>
      </c>
      <c r="B64" s="276" t="str">
        <f ca="1">INDIRECT("'Exhibit G'!L"&amp;TEXT(F64,"0"))</f>
        <v xml:space="preserve"> </v>
      </c>
      <c r="C64" s="276">
        <f ca="1">INDIRECT("'Exhibit G'!L"&amp;TEXT(G64,"0"))</f>
        <v>0</v>
      </c>
      <c r="D64" s="280">
        <f ca="1">INDIRECT("'Exhibit G'!L"&amp;TEXT(H64,"0"))</f>
        <v>31959</v>
      </c>
      <c r="E64" s="276">
        <f ca="1">INDIRECT("'Exhibit G'!L"&amp;TEXT(I64,"0"))-INDIRECT("'Exhibit G'!L"&amp;TEXT(J64,"0"))</f>
        <v>0</v>
      </c>
      <c r="F64" s="282">
        <v>5</v>
      </c>
      <c r="G64" s="282">
        <v>31</v>
      </c>
      <c r="H64" s="282">
        <v>7</v>
      </c>
      <c r="I64" s="282">
        <v>20</v>
      </c>
      <c r="J64" s="282">
        <v>22</v>
      </c>
      <c r="K64" s="283"/>
      <c r="L64" s="279"/>
      <c r="M64" s="284"/>
    </row>
    <row r="65" spans="1:12" ht="15.75" x14ac:dyDescent="0.25">
      <c r="A65" s="276" t="s">
        <v>790</v>
      </c>
      <c r="B65" s="276" t="str">
        <f ca="1">INDIRECT("'Exhibit G'!Z"&amp;TEXT(F64,"0"))</f>
        <v xml:space="preserve"> </v>
      </c>
      <c r="C65" s="276">
        <f ca="1">INDIRECT("'Exhibit G'!Z"&amp;TEXT(G65,"0"))</f>
        <v>0</v>
      </c>
      <c r="D65" s="280">
        <f ca="1">INDIRECT("'Exhibit G'!Z"&amp;TEXT(H65,"0"))</f>
        <v>31959</v>
      </c>
      <c r="E65" s="276">
        <f ca="1">INDIRECT("'Exhibit G'!Z"&amp;TEXT(I65,"0"))-INDIRECT("'Exhibit G'!Z"&amp;TEXT(J65,"0"))</f>
        <v>0</v>
      </c>
      <c r="F65" s="282">
        <f t="shared" ref="F65:H67" si="7">F64</f>
        <v>5</v>
      </c>
      <c r="G65" s="282">
        <f t="shared" si="7"/>
        <v>31</v>
      </c>
      <c r="H65" s="282">
        <f t="shared" si="7"/>
        <v>7</v>
      </c>
      <c r="I65" s="282">
        <f t="shared" ref="I65:J67" si="8">I64</f>
        <v>20</v>
      </c>
      <c r="J65" s="282">
        <f t="shared" si="8"/>
        <v>22</v>
      </c>
      <c r="K65" s="283"/>
      <c r="L65" s="279"/>
    </row>
    <row r="66" spans="1:12" ht="15.75" x14ac:dyDescent="0.25">
      <c r="A66" s="276" t="s">
        <v>791</v>
      </c>
      <c r="B66" s="276" t="str">
        <f ca="1">INDIRECT("'Exhibit G'!AM"&amp;TEXT(F64,"0"))</f>
        <v xml:space="preserve"> </v>
      </c>
      <c r="C66" s="276">
        <f ca="1">INDIRECT("'Exhibit G'!AM"&amp;TEXT(G66,"0"))</f>
        <v>0</v>
      </c>
      <c r="D66" s="280">
        <f ca="1">INDIRECT("'Exhibit G'!AM"&amp;TEXT(H66,"0"))</f>
        <v>31959</v>
      </c>
      <c r="E66" s="276">
        <f ca="1">INDIRECT("'Exhibit G'!AM"&amp;TEXT(I66,"0"))-INDIRECT("'Exhibit G'!AM"&amp;TEXT(J66,"0"))</f>
        <v>0</v>
      </c>
      <c r="F66" s="282">
        <f t="shared" si="7"/>
        <v>5</v>
      </c>
      <c r="G66" s="282">
        <f t="shared" si="7"/>
        <v>31</v>
      </c>
      <c r="H66" s="282">
        <f t="shared" si="7"/>
        <v>7</v>
      </c>
      <c r="I66" s="282">
        <f t="shared" si="8"/>
        <v>20</v>
      </c>
      <c r="J66" s="282">
        <f t="shared" si="8"/>
        <v>22</v>
      </c>
      <c r="K66" s="283"/>
      <c r="L66" s="279"/>
    </row>
    <row r="67" spans="1:12" ht="15.75" x14ac:dyDescent="0.25">
      <c r="A67" s="276" t="s">
        <v>792</v>
      </c>
      <c r="B67" s="276" t="str">
        <f ca="1">INDIRECT("'Exhibit G'!AZ"&amp;TEXT(F64,"0"))</f>
        <v xml:space="preserve"> </v>
      </c>
      <c r="C67" s="276">
        <f ca="1">INDIRECT("'Exhibit G'!AZ"&amp;TEXT(G67,"0"))</f>
        <v>0</v>
      </c>
      <c r="D67" s="280">
        <f ca="1">INDIRECT("'Exhibit G'!AZ"&amp;TEXT(H67,"0"))</f>
        <v>31959</v>
      </c>
      <c r="E67" s="276">
        <f ca="1">INDIRECT("'Exhibit G'!AZ"&amp;TEXT(I67,"0"))-INDIRECT("'Exhibit G'!AZ"&amp;TEXT(J67,"0"))</f>
        <v>0</v>
      </c>
      <c r="F67" s="282">
        <f t="shared" si="7"/>
        <v>5</v>
      </c>
      <c r="G67" s="282">
        <f t="shared" si="7"/>
        <v>31</v>
      </c>
      <c r="H67" s="282">
        <f t="shared" si="7"/>
        <v>7</v>
      </c>
      <c r="I67" s="282">
        <f t="shared" si="8"/>
        <v>20</v>
      </c>
      <c r="J67" s="282">
        <f t="shared" si="8"/>
        <v>22</v>
      </c>
      <c r="K67" s="283"/>
      <c r="L67" s="279"/>
    </row>
    <row r="68" spans="1:12" ht="15.75" x14ac:dyDescent="0.25">
      <c r="A68" s="276" t="s">
        <v>793</v>
      </c>
      <c r="B68" s="276" t="str">
        <f ca="1">INDIRECT("'Exhibit G'!L"&amp;TEXT(F68,"0"))</f>
        <v xml:space="preserve"> </v>
      </c>
      <c r="C68" s="276">
        <f ca="1">INDIRECT("'Exhibit G'!L"&amp;TEXT(G68,"0"))</f>
        <v>0</v>
      </c>
      <c r="D68" s="280">
        <f ca="1">INDIRECT("'Exhibit G'!L"&amp;TEXT(H68,"0"))</f>
        <v>31959</v>
      </c>
      <c r="E68" s="276">
        <f ca="1">INDIRECT("'Exhibit G'!L"&amp;TEXT(I68,"0"))-INDIRECT("'Exhibit G'!L"&amp;TEXT(J68,"0"))</f>
        <v>0</v>
      </c>
      <c r="F68" s="282">
        <f>F67+60</f>
        <v>65</v>
      </c>
      <c r="G68" s="282">
        <f>G67+60</f>
        <v>91</v>
      </c>
      <c r="H68" s="282">
        <f>H67+60</f>
        <v>67</v>
      </c>
      <c r="I68" s="282">
        <f>I67+60</f>
        <v>80</v>
      </c>
      <c r="J68" s="282">
        <f>J67+60</f>
        <v>82</v>
      </c>
      <c r="K68" s="283"/>
      <c r="L68" s="279"/>
    </row>
    <row r="69" spans="1:12" ht="15.75" x14ac:dyDescent="0.25">
      <c r="A69" s="276" t="s">
        <v>794</v>
      </c>
      <c r="B69" s="276" t="str">
        <f ca="1">INDIRECT("'Exhibit G'!Z"&amp;TEXT(F68,"0"))</f>
        <v xml:space="preserve"> </v>
      </c>
      <c r="C69" s="276">
        <f ca="1">INDIRECT("'Exhibit G'!Z"&amp;TEXT(G69,"0"))</f>
        <v>0</v>
      </c>
      <c r="D69" s="280">
        <f ca="1">INDIRECT("'Exhibit G'!Z"&amp;TEXT(H69,"0"))</f>
        <v>31959</v>
      </c>
      <c r="E69" s="276">
        <f ca="1">INDIRECT("'Exhibit G'!Z"&amp;TEXT(I69,"0"))-INDIRECT("'Exhibit G'!Z"&amp;TEXT(J69,"0"))</f>
        <v>0</v>
      </c>
      <c r="F69" s="282">
        <f t="shared" ref="F69:H71" si="9">F68</f>
        <v>65</v>
      </c>
      <c r="G69" s="282">
        <f t="shared" si="9"/>
        <v>91</v>
      </c>
      <c r="H69" s="282">
        <f t="shared" si="9"/>
        <v>67</v>
      </c>
      <c r="I69" s="282">
        <f t="shared" ref="I69:J71" si="10">I68</f>
        <v>80</v>
      </c>
      <c r="J69" s="282">
        <f t="shared" si="10"/>
        <v>82</v>
      </c>
      <c r="K69" s="283"/>
      <c r="L69" s="279"/>
    </row>
    <row r="70" spans="1:12" ht="15.75" x14ac:dyDescent="0.25">
      <c r="A70" s="276" t="s">
        <v>795</v>
      </c>
      <c r="B70" s="276" t="str">
        <f ca="1">INDIRECT("'Exhibit G'!AM"&amp;TEXT(F68,"0"))</f>
        <v xml:space="preserve"> </v>
      </c>
      <c r="C70" s="276">
        <f ca="1">INDIRECT("'Exhibit G'!AM"&amp;TEXT(G70,"0"))</f>
        <v>0</v>
      </c>
      <c r="D70" s="280">
        <f ca="1">INDIRECT("'Exhibit G'!AM"&amp;TEXT(H70,"0"))</f>
        <v>31959</v>
      </c>
      <c r="E70" s="276">
        <f ca="1">INDIRECT("'Exhibit G'!AM"&amp;TEXT(I70,"0"))-INDIRECT("'Exhibit G'!AM"&amp;TEXT(J70,"0"))</f>
        <v>0</v>
      </c>
      <c r="F70" s="282">
        <f t="shared" si="9"/>
        <v>65</v>
      </c>
      <c r="G70" s="282">
        <f t="shared" si="9"/>
        <v>91</v>
      </c>
      <c r="H70" s="282">
        <f t="shared" si="9"/>
        <v>67</v>
      </c>
      <c r="I70" s="282">
        <f t="shared" si="10"/>
        <v>80</v>
      </c>
      <c r="J70" s="282">
        <f t="shared" si="10"/>
        <v>82</v>
      </c>
      <c r="K70" s="283"/>
      <c r="L70" s="279"/>
    </row>
    <row r="71" spans="1:12" ht="15.75" x14ac:dyDescent="0.25">
      <c r="A71" s="276" t="s">
        <v>796</v>
      </c>
      <c r="B71" s="276" t="str">
        <f ca="1">INDIRECT("'Exhibit G'!AZ"&amp;TEXT(F68,"0"))</f>
        <v xml:space="preserve"> </v>
      </c>
      <c r="C71" s="276">
        <f ca="1">INDIRECT("'Exhibit G'!AZ"&amp;TEXT(G71,"0"))</f>
        <v>0</v>
      </c>
      <c r="D71" s="280">
        <f ca="1">INDIRECT("'Exhibit G'!AZ"&amp;TEXT(H71,"0"))</f>
        <v>31959</v>
      </c>
      <c r="E71" s="276">
        <f ca="1">INDIRECT("'Exhibit G'!AZ"&amp;TEXT(I71,"0"))-INDIRECT("'Exhibit G'!AZ"&amp;TEXT(J71,"0"))</f>
        <v>0</v>
      </c>
      <c r="F71" s="282">
        <f t="shared" si="9"/>
        <v>65</v>
      </c>
      <c r="G71" s="282">
        <f t="shared" si="9"/>
        <v>91</v>
      </c>
      <c r="H71" s="282">
        <f t="shared" si="9"/>
        <v>67</v>
      </c>
      <c r="I71" s="282">
        <f t="shared" si="10"/>
        <v>80</v>
      </c>
      <c r="J71" s="282">
        <f t="shared" si="10"/>
        <v>82</v>
      </c>
      <c r="K71" s="283"/>
      <c r="L71" s="279"/>
    </row>
    <row r="72" spans="1:12" ht="15.75" x14ac:dyDescent="0.25">
      <c r="A72" s="276" t="s">
        <v>797</v>
      </c>
      <c r="B72" s="276" t="str">
        <f ca="1">INDIRECT("'Exhibit G'!L"&amp;TEXT(F72,"0"))</f>
        <v xml:space="preserve"> </v>
      </c>
      <c r="C72" s="276">
        <f ca="1">INDIRECT("'Exhibit G'!L"&amp;TEXT(G72,"0"))</f>
        <v>0</v>
      </c>
      <c r="D72" s="280">
        <f ca="1">INDIRECT("'Exhibit G'!L"&amp;TEXT(H72,"0"))</f>
        <v>31959</v>
      </c>
      <c r="E72" s="276">
        <f ca="1">INDIRECT("'Exhibit G'!L"&amp;TEXT(I72,"0"))-INDIRECT("'Exhibit G'!L"&amp;TEXT(J72,"0"))</f>
        <v>0</v>
      </c>
      <c r="F72" s="282">
        <f>F71+60</f>
        <v>125</v>
      </c>
      <c r="G72" s="282">
        <f>G71+60</f>
        <v>151</v>
      </c>
      <c r="H72" s="282">
        <f>H71+60</f>
        <v>127</v>
      </c>
      <c r="I72" s="282">
        <f>I71+60</f>
        <v>140</v>
      </c>
      <c r="J72" s="282">
        <f>J71+60</f>
        <v>142</v>
      </c>
      <c r="K72" s="283"/>
      <c r="L72" s="279"/>
    </row>
    <row r="73" spans="1:12" ht="15.75" x14ac:dyDescent="0.25">
      <c r="A73" s="276"/>
      <c r="B73" s="276"/>
      <c r="C73" s="276"/>
      <c r="D73" s="280"/>
      <c r="E73" s="276"/>
      <c r="F73" s="282"/>
      <c r="G73" s="282"/>
      <c r="H73" s="282"/>
      <c r="I73" s="282"/>
      <c r="J73" s="282"/>
      <c r="K73" s="279"/>
      <c r="L73" s="279"/>
    </row>
    <row r="74" spans="1:12" ht="15.75" x14ac:dyDescent="0.25">
      <c r="A74" s="276"/>
      <c r="B74" s="276"/>
      <c r="C74" s="276"/>
      <c r="D74" s="280"/>
      <c r="E74" s="276"/>
      <c r="F74" s="282"/>
      <c r="G74" s="282"/>
      <c r="H74" s="282"/>
      <c r="I74" s="282"/>
      <c r="J74" s="282"/>
      <c r="K74" s="279"/>
      <c r="L74" s="279"/>
    </row>
    <row r="75" spans="1:12" ht="15.75" x14ac:dyDescent="0.25">
      <c r="A75" s="276"/>
      <c r="B75" s="276"/>
      <c r="C75" s="276"/>
      <c r="D75" s="280"/>
      <c r="E75" s="276"/>
      <c r="F75" s="282"/>
      <c r="G75" s="282"/>
      <c r="H75" s="282"/>
      <c r="I75" s="282"/>
      <c r="J75" s="282"/>
      <c r="K75" s="279"/>
      <c r="L75" s="279"/>
    </row>
    <row r="76" spans="1:12" ht="15.75" x14ac:dyDescent="0.25">
      <c r="A76" s="276"/>
      <c r="B76" s="276"/>
      <c r="C76" s="276"/>
      <c r="D76" s="280"/>
      <c r="E76" s="281"/>
      <c r="F76" s="282"/>
      <c r="G76" s="282"/>
      <c r="H76" s="282"/>
      <c r="I76" s="282"/>
      <c r="J76" s="282"/>
      <c r="K76" s="279"/>
      <c r="L76" s="279"/>
    </row>
    <row r="77" spans="1:12" ht="15.75" x14ac:dyDescent="0.25">
      <c r="A77" s="276"/>
      <c r="B77" s="276"/>
      <c r="C77" s="276"/>
      <c r="D77" s="280"/>
      <c r="E77" s="281"/>
      <c r="F77" s="282"/>
      <c r="G77" s="282"/>
      <c r="H77" s="282"/>
      <c r="I77" s="282"/>
      <c r="J77" s="282"/>
      <c r="K77" s="279"/>
      <c r="L77" s="279"/>
    </row>
    <row r="78" spans="1:12" ht="15.75" x14ac:dyDescent="0.25">
      <c r="A78" s="276"/>
      <c r="B78" s="276"/>
      <c r="C78" s="276"/>
      <c r="D78" s="280"/>
      <c r="E78" s="281"/>
      <c r="F78" s="282"/>
      <c r="G78" s="282"/>
      <c r="H78" s="282"/>
      <c r="I78" s="282"/>
      <c r="J78" s="282"/>
      <c r="K78" s="279"/>
      <c r="L78" s="279"/>
    </row>
    <row r="79" spans="1:12" ht="15.75" x14ac:dyDescent="0.25">
      <c r="A79" s="276"/>
      <c r="B79" s="276"/>
      <c r="C79" s="276"/>
      <c r="D79" s="280"/>
      <c r="E79" s="281"/>
      <c r="F79" s="282"/>
      <c r="G79" s="282"/>
      <c r="H79" s="282"/>
      <c r="I79" s="282"/>
      <c r="J79" s="282"/>
      <c r="K79" s="279"/>
      <c r="L79" s="279"/>
    </row>
    <row r="80" spans="1:12" ht="15.75" x14ac:dyDescent="0.25">
      <c r="A80" s="276"/>
      <c r="B80" s="276"/>
      <c r="C80" s="276"/>
      <c r="D80" s="280"/>
      <c r="E80" s="281"/>
      <c r="F80" s="282"/>
      <c r="G80" s="282"/>
      <c r="H80" s="282"/>
      <c r="I80" s="282"/>
      <c r="J80" s="282"/>
      <c r="K80" s="279"/>
      <c r="L80" s="279"/>
    </row>
    <row r="81" spans="1:12" ht="15.75" x14ac:dyDescent="0.25">
      <c r="A81" s="276"/>
      <c r="B81" s="276"/>
      <c r="C81" s="276"/>
      <c r="D81" s="280"/>
      <c r="E81" s="281"/>
      <c r="F81" s="282"/>
      <c r="G81" s="282"/>
      <c r="H81" s="282"/>
      <c r="I81" s="282"/>
      <c r="J81" s="282"/>
      <c r="K81" s="276"/>
      <c r="L81" s="276"/>
    </row>
    <row r="82" spans="1:12" ht="15.75" x14ac:dyDescent="0.25">
      <c r="A82" s="276"/>
      <c r="B82" s="276"/>
      <c r="C82" s="276"/>
      <c r="D82" s="280"/>
      <c r="E82" s="281"/>
      <c r="F82" s="282"/>
      <c r="G82" s="282"/>
      <c r="H82" s="282"/>
      <c r="I82" s="282"/>
      <c r="J82" s="282"/>
      <c r="K82" s="276"/>
      <c r="L82" s="276"/>
    </row>
    <row r="83" spans="1:12" ht="15.75" x14ac:dyDescent="0.25">
      <c r="A83" s="276"/>
      <c r="B83" s="276"/>
      <c r="C83" s="276"/>
      <c r="D83" s="280"/>
      <c r="E83" s="281"/>
      <c r="F83" s="282"/>
      <c r="G83" s="282"/>
      <c r="H83" s="282"/>
      <c r="I83" s="282"/>
      <c r="J83" s="282"/>
      <c r="K83" s="276"/>
      <c r="L83" s="276"/>
    </row>
    <row r="84" spans="1:12" ht="15.75" x14ac:dyDescent="0.25">
      <c r="F84" s="282"/>
    </row>
  </sheetData>
  <mergeCells count="158">
    <mergeCell ref="A1:L1"/>
    <mergeCell ref="A2:L2"/>
    <mergeCell ref="A3:L3"/>
    <mergeCell ref="A5:L5"/>
    <mergeCell ref="K6:L6"/>
    <mergeCell ref="A7:J8"/>
    <mergeCell ref="K7:L8"/>
    <mergeCell ref="A9:J9"/>
    <mergeCell ref="K9:L9"/>
    <mergeCell ref="A10:J10"/>
    <mergeCell ref="K10:L10"/>
    <mergeCell ref="A11:J11"/>
    <mergeCell ref="K11:L11"/>
    <mergeCell ref="A15:J15"/>
    <mergeCell ref="K15:L15"/>
    <mergeCell ref="A16:J16"/>
    <mergeCell ref="K16:L16"/>
    <mergeCell ref="A12:J12"/>
    <mergeCell ref="K12:L12"/>
    <mergeCell ref="A13:J13"/>
    <mergeCell ref="K13:L13"/>
    <mergeCell ref="A14:J14"/>
    <mergeCell ref="K14:L14"/>
    <mergeCell ref="K19:L19"/>
    <mergeCell ref="K20:L20"/>
    <mergeCell ref="K21:L21"/>
    <mergeCell ref="H25:I25"/>
    <mergeCell ref="K25:L25"/>
    <mergeCell ref="A23:B23"/>
    <mergeCell ref="D23:E23"/>
    <mergeCell ref="F23:G23"/>
    <mergeCell ref="H23:I23"/>
    <mergeCell ref="K23:L23"/>
    <mergeCell ref="A24:B24"/>
    <mergeCell ref="D24:E24"/>
    <mergeCell ref="F24:G24"/>
    <mergeCell ref="H24:I24"/>
    <mergeCell ref="K24:L24"/>
    <mergeCell ref="A25:B25"/>
    <mergeCell ref="D25:E25"/>
    <mergeCell ref="F25:G25"/>
    <mergeCell ref="H20:I20"/>
    <mergeCell ref="A22:B22"/>
    <mergeCell ref="D22:E22"/>
    <mergeCell ref="F22:G22"/>
    <mergeCell ref="H22:I22"/>
    <mergeCell ref="A26:B26"/>
    <mergeCell ref="D26:E26"/>
    <mergeCell ref="F26:G26"/>
    <mergeCell ref="H26:I26"/>
    <mergeCell ref="K26:L26"/>
    <mergeCell ref="A27:B27"/>
    <mergeCell ref="D27:E27"/>
    <mergeCell ref="F27:G27"/>
    <mergeCell ref="H27:I27"/>
    <mergeCell ref="K27:L27"/>
    <mergeCell ref="A28:B28"/>
    <mergeCell ref="D28:E28"/>
    <mergeCell ref="F28:G28"/>
    <mergeCell ref="H28:I28"/>
    <mergeCell ref="K28:L28"/>
    <mergeCell ref="A29:B29"/>
    <mergeCell ref="D29:E29"/>
    <mergeCell ref="F29:G29"/>
    <mergeCell ref="H29:I29"/>
    <mergeCell ref="K29:L29"/>
    <mergeCell ref="A30:B30"/>
    <mergeCell ref="D30:E30"/>
    <mergeCell ref="F30:G30"/>
    <mergeCell ref="H30:I30"/>
    <mergeCell ref="K30:L30"/>
    <mergeCell ref="A31:B31"/>
    <mergeCell ref="D31:E31"/>
    <mergeCell ref="F31:G31"/>
    <mergeCell ref="H31:I31"/>
    <mergeCell ref="K31:L31"/>
    <mergeCell ref="A32:B32"/>
    <mergeCell ref="D32:E32"/>
    <mergeCell ref="F32:G32"/>
    <mergeCell ref="H32:I32"/>
    <mergeCell ref="K32:L32"/>
    <mergeCell ref="A33:B33"/>
    <mergeCell ref="D33:E33"/>
    <mergeCell ref="F33:G33"/>
    <mergeCell ref="H33:I33"/>
    <mergeCell ref="K33:L33"/>
    <mergeCell ref="A34:B34"/>
    <mergeCell ref="D34:E34"/>
    <mergeCell ref="F34:G34"/>
    <mergeCell ref="H34:I34"/>
    <mergeCell ref="K34:L34"/>
    <mergeCell ref="A35:B35"/>
    <mergeCell ref="D35:E35"/>
    <mergeCell ref="F35:G35"/>
    <mergeCell ref="H35:I35"/>
    <mergeCell ref="K35:L35"/>
    <mergeCell ref="A36:B36"/>
    <mergeCell ref="D36:E36"/>
    <mergeCell ref="F36:G36"/>
    <mergeCell ref="H36:I36"/>
    <mergeCell ref="K36:L36"/>
    <mergeCell ref="A37:B37"/>
    <mergeCell ref="D37:E37"/>
    <mergeCell ref="F37:G37"/>
    <mergeCell ref="H37:I37"/>
    <mergeCell ref="K37:L37"/>
    <mergeCell ref="A38:B38"/>
    <mergeCell ref="D38:E38"/>
    <mergeCell ref="F38:G38"/>
    <mergeCell ref="H38:I38"/>
    <mergeCell ref="K38:L38"/>
    <mergeCell ref="A39:B39"/>
    <mergeCell ref="D39:E39"/>
    <mergeCell ref="F39:G39"/>
    <mergeCell ref="H39:I39"/>
    <mergeCell ref="K39:L39"/>
    <mergeCell ref="F42:G42"/>
    <mergeCell ref="H42:I42"/>
    <mergeCell ref="K42:L42"/>
    <mergeCell ref="A43:B43"/>
    <mergeCell ref="D43:E43"/>
    <mergeCell ref="F43:G43"/>
    <mergeCell ref="H43:I43"/>
    <mergeCell ref="K43:L43"/>
    <mergeCell ref="A40:B40"/>
    <mergeCell ref="D40:E40"/>
    <mergeCell ref="F40:G40"/>
    <mergeCell ref="H40:I40"/>
    <mergeCell ref="K40:L40"/>
    <mergeCell ref="A41:B41"/>
    <mergeCell ref="D41:E41"/>
    <mergeCell ref="F41:G41"/>
    <mergeCell ref="H41:I41"/>
    <mergeCell ref="K41:L41"/>
    <mergeCell ref="J57:L57"/>
    <mergeCell ref="A19:B19"/>
    <mergeCell ref="D19:E19"/>
    <mergeCell ref="D20:E20"/>
    <mergeCell ref="F19:G19"/>
    <mergeCell ref="F20:G20"/>
    <mergeCell ref="F21:G21"/>
    <mergeCell ref="H19:I19"/>
    <mergeCell ref="A50:L50"/>
    <mergeCell ref="A51:L51"/>
    <mergeCell ref="K22:L22"/>
    <mergeCell ref="A56:L56"/>
    <mergeCell ref="A52:L52"/>
    <mergeCell ref="A53:L53"/>
    <mergeCell ref="A54:L54"/>
    <mergeCell ref="A55:L55"/>
    <mergeCell ref="A44:J44"/>
    <mergeCell ref="K44:L44"/>
    <mergeCell ref="A45:J45"/>
    <mergeCell ref="K45:L45"/>
    <mergeCell ref="A47:L47"/>
    <mergeCell ref="A49:L49"/>
    <mergeCell ref="A42:B42"/>
    <mergeCell ref="D42:E42"/>
  </mergeCells>
  <dataValidations disablePrompts="1" count="2">
    <dataValidation type="decimal" allowBlank="1" showErrorMessage="1" errorTitle="Numbers Only" error="Must enter a numeric value." sqref="K11:L12">
      <formula1>-9.99999999999999E+24</formula1>
      <formula2>9.99999999999999E+24</formula2>
    </dataValidation>
    <dataValidation type="whole" operator="greaterThan" allowBlank="1" showInputMessage="1" showErrorMessage="1" errorTitle="Too Small" error="Must be 1 year or longer" sqref="J24:J42">
      <formula1>0</formula1>
    </dataValidation>
  </dataValidations>
  <pageMargins left="0.25" right="0.25" top="0.75" bottom="0.75" header="0.3" footer="0.3"/>
  <pageSetup scale="99" orientation="portrait" horizontalDpi="1200" verticalDpi="1200" r:id="rId1"/>
  <rowBreaks count="1" manualBreakCount="1">
    <brk id="5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57"/>
  <sheetViews>
    <sheetView zoomScaleNormal="100" zoomScaleSheetLayoutView="100" workbookViewId="0"/>
  </sheetViews>
  <sheetFormatPr defaultColWidth="9.33203125" defaultRowHeight="14.25" customHeight="1" x14ac:dyDescent="0.2"/>
  <cols>
    <col min="1" max="1" width="4" style="81" customWidth="1"/>
    <col min="2" max="15" width="9.33203125" style="81" customWidth="1"/>
    <col min="16" max="16" width="4.83203125" style="81" customWidth="1"/>
    <col min="17" max="17" width="5" style="81" customWidth="1"/>
    <col min="18" max="18" width="9.33203125" style="81" customWidth="1"/>
    <col min="19" max="19" width="9.33203125" style="95" customWidth="1"/>
    <col min="20" max="20" width="9.33203125" style="81" customWidth="1"/>
    <col min="21" max="21" width="9.33203125" style="112" customWidth="1"/>
    <col min="22" max="28" width="9.33203125" style="81" customWidth="1"/>
    <col min="29" max="29" width="7" style="81" customWidth="1"/>
    <col min="30" max="30" width="12.5" style="81" customWidth="1"/>
    <col min="31" max="31" width="9.33203125" style="81" customWidth="1"/>
    <col min="32" max="33" width="5.6640625" style="81" customWidth="1"/>
    <col min="34" max="47" width="9.33203125" style="81" customWidth="1"/>
    <col min="48" max="49" width="4.83203125" style="81" customWidth="1"/>
    <col min="50" max="63" width="9.33203125" style="81" customWidth="1"/>
    <col min="64" max="64" width="4.1640625" style="81" customWidth="1"/>
    <col min="65" max="65" width="4.33203125" style="81" customWidth="1"/>
    <col min="66" max="79" width="9.33203125" style="81"/>
    <col min="80" max="80" width="5.33203125" style="81" customWidth="1"/>
    <col min="81" max="16384" width="9.33203125" style="81"/>
  </cols>
  <sheetData>
    <row r="1" spans="1:79" ht="14.25" customHeight="1" thickBot="1" x14ac:dyDescent="0.25">
      <c r="A1" s="72"/>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8" t="s">
        <v>29</v>
      </c>
      <c r="AV1" s="72"/>
      <c r="AW1" s="72"/>
      <c r="AX1" s="106"/>
      <c r="AY1" s="106"/>
      <c r="AZ1" s="106"/>
      <c r="BA1" s="106"/>
      <c r="BB1" s="106"/>
      <c r="BC1" s="106"/>
      <c r="BD1" s="106"/>
      <c r="BE1" s="106"/>
      <c r="BF1" s="106"/>
      <c r="BG1" s="106"/>
      <c r="BH1" s="106"/>
      <c r="BI1" s="106"/>
      <c r="BJ1" s="106"/>
      <c r="BK1" s="106" t="s">
        <v>30</v>
      </c>
      <c r="BL1" s="72"/>
      <c r="BM1" s="72"/>
      <c r="BN1" s="72"/>
      <c r="BO1" s="72"/>
      <c r="BP1" s="72"/>
      <c r="BQ1" s="72"/>
      <c r="BR1" s="72"/>
      <c r="BS1" s="72"/>
      <c r="BT1" s="72"/>
      <c r="BU1" s="72"/>
      <c r="BV1" s="72"/>
      <c r="BW1" s="72"/>
      <c r="BX1" s="72"/>
      <c r="BY1" s="72"/>
      <c r="BZ1" s="72"/>
      <c r="CA1" s="72" t="s">
        <v>37</v>
      </c>
    </row>
    <row r="2" spans="1:79" ht="14.25" customHeight="1" thickTop="1" x14ac:dyDescent="0.2">
      <c r="A2" s="72"/>
      <c r="B2" s="92"/>
      <c r="C2" s="93"/>
      <c r="D2" s="93"/>
      <c r="E2" s="93"/>
      <c r="F2" s="93"/>
      <c r="G2" s="93"/>
      <c r="H2" s="93"/>
      <c r="I2" s="93"/>
      <c r="J2" s="93"/>
      <c r="K2" s="93"/>
      <c r="L2" s="93"/>
      <c r="M2" s="93"/>
      <c r="N2" s="93"/>
      <c r="O2" s="93"/>
      <c r="P2" s="73"/>
      <c r="Q2" s="72"/>
      <c r="R2" s="330" t="str">
        <f>Help!C22&amp;", OKLAHOMA"</f>
        <v>CITY NAME, OKLAHOMA</v>
      </c>
      <c r="S2" s="331"/>
      <c r="T2" s="331"/>
      <c r="U2" s="331"/>
      <c r="V2" s="331"/>
      <c r="W2" s="331"/>
      <c r="X2" s="331"/>
      <c r="Y2" s="331"/>
      <c r="Z2" s="331"/>
      <c r="AA2" s="331"/>
      <c r="AB2" s="331"/>
      <c r="AC2" s="331"/>
      <c r="AD2" s="331"/>
      <c r="AE2" s="332"/>
      <c r="AF2" s="73"/>
      <c r="AG2" s="72"/>
      <c r="AH2" s="330" t="str">
        <f>"THE CITY/TOWN OF "&amp;Help!C22</f>
        <v>THE CITY/TOWN OF CITY NAME</v>
      </c>
      <c r="AI2" s="331"/>
      <c r="AJ2" s="331"/>
      <c r="AK2" s="331"/>
      <c r="AL2" s="331"/>
      <c r="AM2" s="331"/>
      <c r="AN2" s="331"/>
      <c r="AO2" s="331"/>
      <c r="AP2" s="331"/>
      <c r="AQ2" s="331"/>
      <c r="AR2" s="331"/>
      <c r="AS2" s="331"/>
      <c r="AT2" s="331"/>
      <c r="AU2" s="332"/>
      <c r="AV2" s="73"/>
      <c r="AW2" s="72"/>
      <c r="AX2" s="73"/>
      <c r="AY2" s="72"/>
      <c r="AZ2" s="72"/>
      <c r="BA2" s="72"/>
      <c r="BB2" s="72"/>
      <c r="BC2" s="72"/>
      <c r="BD2" s="72"/>
      <c r="BE2" s="72"/>
      <c r="BF2" s="72"/>
      <c r="BG2" s="72"/>
      <c r="BH2" s="72"/>
      <c r="BI2" s="72"/>
      <c r="BJ2" s="72"/>
      <c r="BK2" s="110"/>
      <c r="BL2" s="72"/>
      <c r="BM2" s="72"/>
      <c r="BN2" s="92"/>
      <c r="BO2" s="93"/>
      <c r="BP2" s="93"/>
      <c r="BQ2" s="93"/>
      <c r="BR2" s="93"/>
      <c r="BS2" s="93"/>
      <c r="BT2" s="93"/>
      <c r="BU2" s="93"/>
      <c r="BV2" s="93"/>
      <c r="BW2" s="93"/>
      <c r="BX2" s="93"/>
      <c r="BY2" s="93"/>
      <c r="BZ2" s="93"/>
      <c r="CA2" s="110"/>
    </row>
    <row r="3" spans="1:79" ht="14.25" customHeight="1" x14ac:dyDescent="0.2">
      <c r="A3" s="72"/>
      <c r="B3" s="73"/>
      <c r="C3" s="72"/>
      <c r="D3" s="72"/>
      <c r="E3" s="72"/>
      <c r="F3" s="72"/>
      <c r="G3" s="72"/>
      <c r="H3" s="72"/>
      <c r="I3" s="72"/>
      <c r="J3" s="72"/>
      <c r="K3" s="72"/>
      <c r="L3" s="72"/>
      <c r="M3" s="72"/>
      <c r="N3" s="72"/>
      <c r="O3" s="72"/>
      <c r="P3" s="73"/>
      <c r="Q3" s="72"/>
      <c r="R3" s="326" t="str">
        <f>B13</f>
        <v>2012-2013</v>
      </c>
      <c r="S3" s="327"/>
      <c r="T3" s="327"/>
      <c r="U3" s="327"/>
      <c r="V3" s="327"/>
      <c r="W3" s="327"/>
      <c r="X3" s="327"/>
      <c r="Y3" s="327"/>
      <c r="Z3" s="327"/>
      <c r="AA3" s="327"/>
      <c r="AB3" s="327"/>
      <c r="AC3" s="327"/>
      <c r="AD3" s="327"/>
      <c r="AE3" s="328"/>
      <c r="AF3" s="87"/>
      <c r="AG3" s="72"/>
      <c r="AH3" s="326" t="str">
        <f>R3</f>
        <v>2012-2013</v>
      </c>
      <c r="AI3" s="327"/>
      <c r="AJ3" s="327"/>
      <c r="AK3" s="327"/>
      <c r="AL3" s="327"/>
      <c r="AM3" s="327"/>
      <c r="AN3" s="327"/>
      <c r="AO3" s="327"/>
      <c r="AP3" s="327"/>
      <c r="AQ3" s="327"/>
      <c r="AR3" s="327"/>
      <c r="AS3" s="327"/>
      <c r="AT3" s="327"/>
      <c r="AU3" s="328"/>
      <c r="AV3" s="87"/>
      <c r="AW3" s="88"/>
      <c r="AY3" s="72"/>
      <c r="AZ3" s="72"/>
      <c r="BA3" s="72"/>
      <c r="BB3" s="72"/>
      <c r="BC3" s="72"/>
      <c r="BD3" s="72"/>
      <c r="BE3" s="72"/>
      <c r="BF3" s="72"/>
      <c r="BG3" s="72"/>
      <c r="BH3" s="72"/>
      <c r="BI3" s="72"/>
      <c r="BJ3" s="72"/>
      <c r="BK3" s="83"/>
      <c r="BL3" s="72"/>
      <c r="BM3" s="72"/>
      <c r="BN3" s="323" t="s">
        <v>31</v>
      </c>
      <c r="BO3" s="324"/>
      <c r="BP3" s="324"/>
      <c r="BQ3" s="324"/>
      <c r="BR3" s="324"/>
      <c r="BS3" s="324"/>
      <c r="BT3" s="324"/>
      <c r="BU3" s="324"/>
      <c r="BV3" s="324"/>
      <c r="BW3" s="324"/>
      <c r="BX3" s="324"/>
      <c r="BY3" s="324"/>
      <c r="BZ3" s="324"/>
      <c r="CA3" s="325"/>
    </row>
    <row r="4" spans="1:79" ht="14.25" customHeight="1" x14ac:dyDescent="0.2">
      <c r="A4" s="72"/>
      <c r="B4" s="73"/>
      <c r="C4" s="72"/>
      <c r="D4" s="72"/>
      <c r="E4" s="72"/>
      <c r="F4" s="72"/>
      <c r="G4" s="72"/>
      <c r="H4" s="72"/>
      <c r="I4" s="72"/>
      <c r="J4" s="72"/>
      <c r="K4" s="72"/>
      <c r="L4" s="72"/>
      <c r="M4" s="72"/>
      <c r="N4" s="72"/>
      <c r="O4" s="72"/>
      <c r="P4" s="73"/>
      <c r="Q4" s="72"/>
      <c r="R4" s="323" t="s">
        <v>610</v>
      </c>
      <c r="S4" s="324"/>
      <c r="T4" s="324"/>
      <c r="U4" s="324"/>
      <c r="V4" s="324"/>
      <c r="W4" s="324"/>
      <c r="X4" s="324"/>
      <c r="Y4" s="324"/>
      <c r="Z4" s="324"/>
      <c r="AA4" s="324"/>
      <c r="AB4" s="324"/>
      <c r="AC4" s="324"/>
      <c r="AD4" s="324"/>
      <c r="AE4" s="325"/>
      <c r="AF4" s="87"/>
      <c r="AG4" s="72"/>
      <c r="AH4" s="323" t="s">
        <v>610</v>
      </c>
      <c r="AI4" s="324"/>
      <c r="AJ4" s="324"/>
      <c r="AK4" s="324"/>
      <c r="AL4" s="324"/>
      <c r="AM4" s="324"/>
      <c r="AN4" s="324"/>
      <c r="AO4" s="324"/>
      <c r="AP4" s="324"/>
      <c r="AQ4" s="324"/>
      <c r="AR4" s="324"/>
      <c r="AS4" s="324"/>
      <c r="AT4" s="324"/>
      <c r="AU4" s="325"/>
      <c r="AV4" s="87"/>
      <c r="AW4" s="88"/>
      <c r="AX4" s="73"/>
      <c r="AY4" s="72"/>
      <c r="AZ4" s="72"/>
      <c r="BA4" s="72"/>
      <c r="BB4" s="72"/>
      <c r="BC4" s="72"/>
      <c r="BD4" s="72"/>
      <c r="BE4" s="72"/>
      <c r="BF4" s="72"/>
      <c r="BG4" s="72"/>
      <c r="BH4" s="72"/>
      <c r="BI4" s="72"/>
      <c r="BJ4" s="72"/>
      <c r="BK4" s="83"/>
      <c r="BL4" s="72"/>
      <c r="BM4" s="72"/>
      <c r="BN4" s="73"/>
      <c r="BO4" s="72"/>
      <c r="BP4" s="72"/>
      <c r="BQ4" s="72"/>
      <c r="BR4" s="72"/>
      <c r="BS4" s="72"/>
      <c r="BT4" s="72"/>
      <c r="BU4" s="72"/>
      <c r="BV4" s="72"/>
      <c r="BW4" s="72"/>
      <c r="BX4" s="72"/>
      <c r="BY4" s="72"/>
      <c r="BZ4" s="72"/>
      <c r="CA4" s="83"/>
    </row>
    <row r="5" spans="1:79" ht="14.25" customHeight="1" x14ac:dyDescent="0.2">
      <c r="A5" s="72"/>
      <c r="B5" s="73"/>
      <c r="C5" s="72"/>
      <c r="D5" s="72"/>
      <c r="E5" s="72"/>
      <c r="F5" s="72"/>
      <c r="G5" s="72"/>
      <c r="H5" s="72"/>
      <c r="I5" s="72"/>
      <c r="J5" s="72"/>
      <c r="K5" s="72"/>
      <c r="L5" s="72"/>
      <c r="M5" s="72"/>
      <c r="N5" s="72"/>
      <c r="O5" s="72"/>
      <c r="P5" s="73"/>
      <c r="Q5" s="72"/>
      <c r="R5" s="323" t="s">
        <v>611</v>
      </c>
      <c r="S5" s="324"/>
      <c r="T5" s="324"/>
      <c r="U5" s="324"/>
      <c r="V5" s="324"/>
      <c r="W5" s="324"/>
      <c r="X5" s="324"/>
      <c r="Y5" s="324"/>
      <c r="Z5" s="324"/>
      <c r="AA5" s="324"/>
      <c r="AB5" s="324"/>
      <c r="AC5" s="324"/>
      <c r="AD5" s="324"/>
      <c r="AE5" s="325"/>
      <c r="AF5" s="87"/>
      <c r="AG5" s="72"/>
      <c r="AH5" s="323" t="s">
        <v>611</v>
      </c>
      <c r="AI5" s="324"/>
      <c r="AJ5" s="324"/>
      <c r="AK5" s="324"/>
      <c r="AL5" s="324"/>
      <c r="AM5" s="324"/>
      <c r="AN5" s="324"/>
      <c r="AO5" s="324"/>
      <c r="AP5" s="324"/>
      <c r="AQ5" s="324"/>
      <c r="AR5" s="324"/>
      <c r="AS5" s="324"/>
      <c r="AT5" s="324"/>
      <c r="AU5" s="325"/>
      <c r="AV5" s="87"/>
      <c r="AW5" s="88"/>
      <c r="AX5" s="73"/>
      <c r="AY5" s="72"/>
      <c r="AZ5" s="72"/>
      <c r="BA5" s="72"/>
      <c r="BB5" s="72"/>
      <c r="BC5" s="72"/>
      <c r="BD5" s="72"/>
      <c r="BE5" s="72"/>
      <c r="BF5" s="72"/>
      <c r="BG5" s="72"/>
      <c r="BH5" s="72"/>
      <c r="BI5" s="72"/>
      <c r="BJ5" s="72"/>
      <c r="BK5" s="83"/>
      <c r="BL5" s="72"/>
      <c r="BM5" s="72"/>
      <c r="BN5" s="73"/>
      <c r="BO5" s="72"/>
      <c r="BP5" s="72"/>
      <c r="BQ5" s="72"/>
      <c r="BR5" s="72"/>
      <c r="BS5" s="72"/>
      <c r="BT5" s="72"/>
      <c r="BU5" s="72"/>
      <c r="BV5" s="72"/>
      <c r="BW5" s="72"/>
      <c r="BX5" s="72"/>
      <c r="BY5" s="72"/>
      <c r="BZ5" s="72"/>
      <c r="CA5" s="83"/>
    </row>
    <row r="6" spans="1:79" ht="14.25" customHeight="1" x14ac:dyDescent="0.2">
      <c r="A6" s="72"/>
      <c r="B6" s="73"/>
      <c r="C6" s="72"/>
      <c r="D6" s="72"/>
      <c r="E6" s="72"/>
      <c r="F6" s="72"/>
      <c r="G6" s="72"/>
      <c r="H6" s="72"/>
      <c r="I6" s="72"/>
      <c r="J6" s="72"/>
      <c r="K6" s="72"/>
      <c r="L6" s="72"/>
      <c r="M6" s="72"/>
      <c r="N6" s="72"/>
      <c r="O6" s="72"/>
      <c r="P6" s="73"/>
      <c r="Q6" s="72"/>
      <c r="R6" s="326" t="str">
        <f>B16</f>
        <v>FISCAL YEAR 2011-2012</v>
      </c>
      <c r="S6" s="327"/>
      <c r="T6" s="327"/>
      <c r="U6" s="327"/>
      <c r="V6" s="327"/>
      <c r="W6" s="327"/>
      <c r="X6" s="327"/>
      <c r="Y6" s="327"/>
      <c r="Z6" s="327"/>
      <c r="AA6" s="327"/>
      <c r="AB6" s="327"/>
      <c r="AC6" s="327"/>
      <c r="AD6" s="327"/>
      <c r="AE6" s="328"/>
      <c r="AF6" s="87"/>
      <c r="AG6" s="72"/>
      <c r="AH6" s="326" t="str">
        <f>R6</f>
        <v>FISCAL YEAR 2011-2012</v>
      </c>
      <c r="AI6" s="327"/>
      <c r="AJ6" s="327"/>
      <c r="AK6" s="327"/>
      <c r="AL6" s="327"/>
      <c r="AM6" s="327"/>
      <c r="AN6" s="327"/>
      <c r="AO6" s="327"/>
      <c r="AP6" s="327"/>
      <c r="AQ6" s="327"/>
      <c r="AR6" s="327"/>
      <c r="AS6" s="327"/>
      <c r="AT6" s="327"/>
      <c r="AU6" s="328"/>
      <c r="AV6" s="87"/>
      <c r="AW6" s="88"/>
      <c r="AX6" s="73"/>
      <c r="AY6" s="72"/>
      <c r="AZ6" s="72"/>
      <c r="BA6" s="72"/>
      <c r="BB6" s="72"/>
      <c r="BC6" s="72"/>
      <c r="BD6" s="72"/>
      <c r="BE6" s="72"/>
      <c r="BF6" s="72"/>
      <c r="BG6" s="72"/>
      <c r="BH6" s="72"/>
      <c r="BI6" s="72"/>
      <c r="BJ6" s="72"/>
      <c r="BK6" s="83"/>
      <c r="BL6" s="72"/>
      <c r="BM6" s="72"/>
      <c r="BN6" s="308" t="str">
        <f>" STATE OF OKLAHOMA, CITY/TOWN OF "&amp;Help!C22</f>
        <v xml:space="preserve"> STATE OF OKLAHOMA, CITY/TOWN OF CITY NAME</v>
      </c>
      <c r="BO6" s="72"/>
      <c r="BP6" s="72"/>
      <c r="BQ6" s="72"/>
      <c r="BR6" s="72"/>
      <c r="BS6" s="72"/>
      <c r="BT6" s="72"/>
      <c r="BU6" s="72"/>
      <c r="BV6" s="72"/>
      <c r="BW6" s="72"/>
      <c r="BX6" s="72"/>
      <c r="BY6" s="72"/>
      <c r="BZ6" s="72"/>
      <c r="CA6" s="83"/>
    </row>
    <row r="7" spans="1:79" ht="14.25" customHeight="1" x14ac:dyDescent="0.2">
      <c r="A7" s="72"/>
      <c r="B7" s="73"/>
      <c r="C7" s="72"/>
      <c r="D7" s="72"/>
      <c r="E7" s="72"/>
      <c r="F7" s="72"/>
      <c r="G7" s="72"/>
      <c r="H7" s="72"/>
      <c r="I7" s="72"/>
      <c r="J7" s="72"/>
      <c r="K7" s="72"/>
      <c r="L7" s="72"/>
      <c r="M7" s="72"/>
      <c r="N7" s="72"/>
      <c r="O7" s="72"/>
      <c r="P7" s="73"/>
      <c r="Q7" s="72"/>
      <c r="R7" s="73"/>
      <c r="S7" s="72"/>
      <c r="T7" s="72"/>
      <c r="U7" s="72"/>
      <c r="V7" s="72"/>
      <c r="W7" s="72"/>
      <c r="X7" s="72"/>
      <c r="Y7" s="72"/>
      <c r="Z7" s="72"/>
      <c r="AA7" s="71"/>
      <c r="AB7" s="72"/>
      <c r="AC7" s="72"/>
      <c r="AD7" s="72"/>
      <c r="AE7" s="72"/>
      <c r="AF7" s="87"/>
      <c r="AG7" s="72"/>
      <c r="AH7" s="73"/>
      <c r="AI7" s="72"/>
      <c r="AJ7" s="72"/>
      <c r="AK7" s="72"/>
      <c r="AL7" s="72"/>
      <c r="AM7" s="72"/>
      <c r="AN7" s="72"/>
      <c r="AO7" s="72"/>
      <c r="AP7" s="72"/>
      <c r="AQ7" s="72"/>
      <c r="AR7" s="72"/>
      <c r="AS7" s="72"/>
      <c r="AT7" s="72"/>
      <c r="AU7" s="72"/>
      <c r="AV7" s="87"/>
      <c r="AW7" s="88"/>
      <c r="AX7" s="73"/>
      <c r="AY7" s="72"/>
      <c r="AZ7" s="72"/>
      <c r="BA7" s="72"/>
      <c r="BB7" s="72"/>
      <c r="BC7" s="72"/>
      <c r="BD7" s="72"/>
      <c r="BE7" s="72"/>
      <c r="BF7" s="72"/>
      <c r="BG7" s="72"/>
      <c r="BH7" s="72"/>
      <c r="BI7" s="72"/>
      <c r="BJ7" s="72"/>
      <c r="BK7" s="83"/>
      <c r="BL7" s="72"/>
      <c r="BM7" s="72"/>
      <c r="BN7" s="73"/>
      <c r="BO7" s="72"/>
      <c r="BP7" s="72"/>
      <c r="BQ7" s="72"/>
      <c r="BR7" s="72"/>
      <c r="BS7" s="72"/>
      <c r="BT7" s="72"/>
      <c r="BU7" s="72"/>
      <c r="BV7" s="72"/>
      <c r="BW7" s="72"/>
      <c r="BX7" s="72"/>
      <c r="BY7" s="72"/>
      <c r="BZ7" s="72"/>
      <c r="CA7" s="83"/>
    </row>
    <row r="8" spans="1:79" ht="14.25" customHeight="1" x14ac:dyDescent="0.2">
      <c r="A8" s="72"/>
      <c r="B8" s="73"/>
      <c r="C8" s="72"/>
      <c r="D8" s="72"/>
      <c r="E8" s="72"/>
      <c r="F8" s="72"/>
      <c r="G8" s="72"/>
      <c r="H8" s="72"/>
      <c r="I8" s="72"/>
      <c r="J8" s="72"/>
      <c r="K8" s="72"/>
      <c r="L8" s="72"/>
      <c r="M8" s="72"/>
      <c r="N8" s="72"/>
      <c r="O8" s="72"/>
      <c r="P8" s="73"/>
      <c r="Q8" s="72"/>
      <c r="R8" s="323" t="s">
        <v>4</v>
      </c>
      <c r="S8" s="324"/>
      <c r="T8" s="324"/>
      <c r="U8" s="324"/>
      <c r="V8" s="324"/>
      <c r="W8" s="324"/>
      <c r="X8" s="324"/>
      <c r="Y8" s="324"/>
      <c r="Z8" s="324"/>
      <c r="AA8" s="324"/>
      <c r="AB8" s="324"/>
      <c r="AC8" s="324"/>
      <c r="AD8" s="324"/>
      <c r="AE8" s="325"/>
      <c r="AF8" s="73"/>
      <c r="AG8" s="72"/>
      <c r="AH8" s="73"/>
      <c r="AI8" s="72"/>
      <c r="AJ8" s="72"/>
      <c r="AK8" s="72"/>
      <c r="AL8" s="72"/>
      <c r="AM8" s="72"/>
      <c r="AN8" s="72"/>
      <c r="AO8" s="72"/>
      <c r="AP8" s="72"/>
      <c r="AQ8" s="72"/>
      <c r="AR8" s="72"/>
      <c r="AS8" s="72"/>
      <c r="AT8" s="72"/>
      <c r="AU8" s="72"/>
      <c r="AV8" s="73"/>
      <c r="AW8" s="72"/>
      <c r="AX8" s="73"/>
      <c r="AY8" s="72"/>
      <c r="AZ8" s="72"/>
      <c r="BA8" s="72"/>
      <c r="BB8" s="72"/>
      <c r="BC8" s="72"/>
      <c r="BD8" s="72"/>
      <c r="BE8" s="72"/>
      <c r="BF8" s="72"/>
      <c r="BG8" s="72"/>
      <c r="BH8" s="72"/>
      <c r="BI8" s="72"/>
      <c r="BJ8" s="72"/>
      <c r="BK8" s="83"/>
      <c r="BL8" s="72"/>
      <c r="BM8" s="72"/>
      <c r="BN8" s="91" t="s">
        <v>643</v>
      </c>
      <c r="BO8" s="72"/>
      <c r="BP8" s="72"/>
      <c r="BQ8" s="72"/>
      <c r="BR8" s="72"/>
      <c r="BS8" s="72"/>
      <c r="BT8" s="72"/>
      <c r="BU8" s="72"/>
      <c r="BV8" s="72"/>
      <c r="BW8" s="72"/>
      <c r="BX8" s="72"/>
      <c r="BY8" s="72"/>
      <c r="BZ8" s="72"/>
      <c r="CA8" s="83"/>
    </row>
    <row r="9" spans="1:79" ht="14.25" customHeight="1" x14ac:dyDescent="0.2">
      <c r="A9" s="72"/>
      <c r="B9" s="73"/>
      <c r="C9" s="72"/>
      <c r="D9" s="72"/>
      <c r="E9" s="72"/>
      <c r="F9" s="72"/>
      <c r="G9" s="72"/>
      <c r="H9" s="72"/>
      <c r="I9" s="72"/>
      <c r="J9" s="72"/>
      <c r="K9" s="72"/>
      <c r="L9" s="72"/>
      <c r="M9" s="72"/>
      <c r="N9" s="72"/>
      <c r="O9" s="72"/>
      <c r="P9" s="73"/>
      <c r="Q9" s="72"/>
      <c r="R9" s="73"/>
      <c r="S9" s="72"/>
      <c r="T9" s="72"/>
      <c r="U9" s="72"/>
      <c r="V9" s="72"/>
      <c r="W9" s="72"/>
      <c r="X9" s="72"/>
      <c r="Y9" s="72"/>
      <c r="Z9" s="72"/>
      <c r="AA9" s="71"/>
      <c r="AB9" s="72"/>
      <c r="AC9" s="72"/>
      <c r="AD9" s="72"/>
      <c r="AE9" s="72"/>
      <c r="AF9" s="73"/>
      <c r="AG9" s="72"/>
      <c r="AH9" s="305" t="str">
        <f>"CITY/TOWN OF "&amp;Help!C22&amp;", STATE OF OKLAHOMA"</f>
        <v>CITY/TOWN OF CITY NAME, STATE OF OKLAHOMA</v>
      </c>
      <c r="AI9" s="71"/>
      <c r="AJ9" s="71"/>
      <c r="AK9" s="72"/>
      <c r="AL9" s="72"/>
      <c r="AM9" s="72"/>
      <c r="AN9" s="72"/>
      <c r="AO9" s="72"/>
      <c r="AP9" s="72"/>
      <c r="AQ9" s="72"/>
      <c r="AR9" s="72"/>
      <c r="AS9" s="72"/>
      <c r="AT9" s="72"/>
      <c r="AU9" s="72"/>
      <c r="AV9" s="73"/>
      <c r="AW9" s="72"/>
      <c r="AX9" s="73"/>
      <c r="AY9" s="317"/>
      <c r="AZ9" s="317"/>
      <c r="BA9" s="317"/>
      <c r="BB9" s="317"/>
      <c r="BC9" s="317"/>
      <c r="BD9" s="317"/>
      <c r="BE9" s="317"/>
      <c r="BF9" s="317"/>
      <c r="BG9" s="317"/>
      <c r="BH9" s="317"/>
      <c r="BI9" s="317"/>
      <c r="BJ9" s="317"/>
      <c r="BK9" s="83"/>
      <c r="BL9" s="72"/>
      <c r="BM9" s="72"/>
      <c r="BN9" s="91" t="s">
        <v>698</v>
      </c>
      <c r="BO9" s="72"/>
      <c r="BP9" s="72"/>
      <c r="BQ9" s="72"/>
      <c r="BR9" s="72"/>
      <c r="BS9" s="72"/>
      <c r="BT9" s="72"/>
      <c r="BU9" s="72"/>
      <c r="BV9" s="72"/>
      <c r="BW9" s="72"/>
      <c r="BX9" s="72"/>
      <c r="BY9" s="72"/>
      <c r="BZ9" s="72"/>
      <c r="CA9" s="83"/>
    </row>
    <row r="10" spans="1:79" ht="14.25" customHeight="1" x14ac:dyDescent="0.2">
      <c r="A10" s="72"/>
      <c r="B10" s="73"/>
      <c r="C10" s="72"/>
      <c r="D10" s="72"/>
      <c r="E10" s="72"/>
      <c r="F10" s="72"/>
      <c r="G10" s="72"/>
      <c r="H10" s="72"/>
      <c r="I10" s="72"/>
      <c r="J10" s="72"/>
      <c r="K10" s="72"/>
      <c r="L10" s="72"/>
      <c r="M10" s="72"/>
      <c r="N10" s="72"/>
      <c r="O10" s="72"/>
      <c r="P10" s="73"/>
      <c r="Q10" s="72"/>
      <c r="R10" s="84" t="s">
        <v>5</v>
      </c>
      <c r="S10" s="72"/>
      <c r="T10" s="72"/>
      <c r="U10" s="72"/>
      <c r="V10" s="72"/>
      <c r="W10" s="72"/>
      <c r="X10" s="72"/>
      <c r="Y10" s="72"/>
      <c r="Z10" s="72"/>
      <c r="AA10" s="71"/>
      <c r="AB10" s="72"/>
      <c r="AC10" s="72"/>
      <c r="AD10" s="72"/>
      <c r="AE10" s="71" t="s">
        <v>6</v>
      </c>
      <c r="AF10" s="87"/>
      <c r="AG10" s="72"/>
      <c r="AH10" s="305" t="str">
        <f>"STATE OF OKLAHOMA, COUNTY OF  "&amp;Help!C15&amp;", ss:"</f>
        <v>STATE OF OKLAHOMA, COUNTY OF  COUNTY NAME, ss:</v>
      </c>
      <c r="AI10" s="72"/>
      <c r="AJ10" s="72"/>
      <c r="AK10" s="72"/>
      <c r="AL10" s="72"/>
      <c r="AM10" s="72"/>
      <c r="AN10" s="72"/>
      <c r="AO10" s="72"/>
      <c r="AP10" s="72"/>
      <c r="AQ10" s="72"/>
      <c r="AR10" s="72"/>
      <c r="AS10" s="72"/>
      <c r="AT10" s="72"/>
      <c r="AU10" s="72"/>
      <c r="AV10" s="73"/>
      <c r="AW10" s="72"/>
      <c r="AX10" s="316"/>
      <c r="AY10" s="317"/>
      <c r="AZ10" s="317"/>
      <c r="BA10" s="317"/>
      <c r="BB10" s="317"/>
      <c r="BC10" s="317"/>
      <c r="BD10" s="317"/>
      <c r="BE10" s="317"/>
      <c r="BF10" s="317"/>
      <c r="BG10" s="317"/>
      <c r="BH10" s="317"/>
      <c r="BI10" s="317"/>
      <c r="BJ10" s="317"/>
      <c r="BK10" s="83"/>
      <c r="BL10" s="72"/>
      <c r="BM10" s="72"/>
      <c r="BN10" s="305" t="str">
        <f>"That he/she complied with the law by having the financial statement for the fiscal year ending June 30, "&amp;Help!C17+1&amp;","</f>
        <v>That he/she complied with the law by having the financial statement for the fiscal year ending June 30, 2012,</v>
      </c>
      <c r="BO10" s="72"/>
      <c r="BP10" s="72"/>
      <c r="BQ10" s="72"/>
      <c r="BR10" s="72"/>
      <c r="BS10" s="72"/>
      <c r="BT10" s="72"/>
      <c r="BU10" s="72"/>
      <c r="BV10" s="72"/>
      <c r="BW10" s="72"/>
      <c r="BX10" s="72"/>
      <c r="BY10" s="72"/>
      <c r="BZ10" s="72"/>
      <c r="CA10" s="83"/>
    </row>
    <row r="11" spans="1:79" ht="14.25" customHeight="1" x14ac:dyDescent="0.25">
      <c r="A11" s="72"/>
      <c r="B11" s="323" t="s">
        <v>680</v>
      </c>
      <c r="C11" s="324"/>
      <c r="D11" s="324"/>
      <c r="E11" s="324"/>
      <c r="F11" s="324"/>
      <c r="G11" s="324"/>
      <c r="H11" s="324"/>
      <c r="I11" s="324"/>
      <c r="J11" s="324"/>
      <c r="K11" s="324"/>
      <c r="L11" s="324"/>
      <c r="M11" s="324"/>
      <c r="N11" s="324"/>
      <c r="O11" s="325"/>
      <c r="P11" s="73"/>
      <c r="Q11" s="72"/>
      <c r="R11" s="73"/>
      <c r="S11" s="72"/>
      <c r="T11" s="72"/>
      <c r="U11" s="72"/>
      <c r="V11" s="72"/>
      <c r="W11" s="72"/>
      <c r="X11" s="72"/>
      <c r="Y11" s="72"/>
      <c r="Z11" s="72"/>
      <c r="AA11" s="71"/>
      <c r="AB11" s="72"/>
      <c r="AC11" s="72"/>
      <c r="AD11" s="72"/>
      <c r="AE11" s="72"/>
      <c r="AF11" s="73"/>
      <c r="AG11" s="72"/>
      <c r="AH11" s="73"/>
      <c r="AI11" s="72"/>
      <c r="AJ11" s="72"/>
      <c r="AK11" s="72"/>
      <c r="AL11" s="72"/>
      <c r="AM11" s="72"/>
      <c r="AN11" s="72"/>
      <c r="AO11" s="72"/>
      <c r="AP11" s="72"/>
      <c r="AQ11" s="72"/>
      <c r="AR11" s="72"/>
      <c r="AS11" s="72"/>
      <c r="AT11" s="72"/>
      <c r="AU11" s="72"/>
      <c r="AV11" s="73"/>
      <c r="AW11" s="72"/>
      <c r="AX11" s="305"/>
      <c r="AY11" s="72"/>
      <c r="AZ11" s="72"/>
      <c r="BA11" s="310"/>
      <c r="BB11" s="310"/>
      <c r="BC11" s="72"/>
      <c r="BD11" s="72"/>
      <c r="BE11" s="72"/>
      <c r="BF11" s="72"/>
      <c r="BG11" s="72"/>
      <c r="BH11" s="72"/>
      <c r="BI11" s="72"/>
      <c r="BJ11" s="72"/>
      <c r="BK11" s="83"/>
      <c r="BL11" s="72"/>
      <c r="BM11" s="72"/>
      <c r="BN11" s="91" t="s">
        <v>32</v>
      </c>
      <c r="BO11" s="72"/>
      <c r="BP11" s="72"/>
      <c r="BQ11" s="72"/>
      <c r="BR11" s="72"/>
      <c r="BS11" s="72"/>
      <c r="BT11" s="72"/>
      <c r="BU11" s="72"/>
      <c r="BV11" s="72"/>
      <c r="BW11" s="72"/>
      <c r="BX11" s="72"/>
      <c r="BY11" s="72"/>
      <c r="BZ11" s="72"/>
      <c r="CA11" s="83"/>
    </row>
    <row r="12" spans="1:79" ht="14.25" customHeight="1" x14ac:dyDescent="0.25">
      <c r="A12" s="72"/>
      <c r="B12" s="323" t="s">
        <v>681</v>
      </c>
      <c r="C12" s="324"/>
      <c r="D12" s="324"/>
      <c r="E12" s="324"/>
      <c r="F12" s="324"/>
      <c r="G12" s="324"/>
      <c r="H12" s="324"/>
      <c r="I12" s="324"/>
      <c r="J12" s="324"/>
      <c r="K12" s="324"/>
      <c r="L12" s="324"/>
      <c r="M12" s="324"/>
      <c r="N12" s="324"/>
      <c r="O12" s="325"/>
      <c r="P12" s="87"/>
      <c r="Q12" s="72"/>
      <c r="R12" s="94" t="s">
        <v>7</v>
      </c>
      <c r="T12" s="72"/>
      <c r="U12" s="96"/>
      <c r="V12" s="96"/>
      <c r="W12" s="96"/>
      <c r="X12" s="96"/>
      <c r="Y12" s="96"/>
      <c r="Z12" s="96"/>
      <c r="AA12" s="97"/>
      <c r="AB12" s="96"/>
      <c r="AC12" s="96"/>
      <c r="AD12" s="96"/>
      <c r="AE12" s="71">
        <v>1</v>
      </c>
      <c r="AF12" s="73"/>
      <c r="AG12" s="72"/>
      <c r="AH12" s="91" t="s">
        <v>24</v>
      </c>
      <c r="AI12" s="72"/>
      <c r="AJ12" s="72"/>
      <c r="AK12" s="72"/>
      <c r="AL12" s="72"/>
      <c r="AM12" s="72"/>
      <c r="AN12" s="72"/>
      <c r="AO12" s="72"/>
      <c r="AP12" s="72"/>
      <c r="AQ12" s="72"/>
      <c r="AR12" s="72"/>
      <c r="AS12" s="72"/>
      <c r="AT12" s="72"/>
      <c r="AU12" s="72"/>
      <c r="AV12" s="73"/>
      <c r="AW12" s="72"/>
      <c r="AX12" s="73" t="s">
        <v>822</v>
      </c>
      <c r="AY12" s="72"/>
      <c r="AZ12" s="72"/>
      <c r="BA12" s="310"/>
      <c r="BB12" s="310"/>
      <c r="BC12" s="72"/>
      <c r="BD12" s="72"/>
      <c r="BE12" s="72"/>
      <c r="BF12" s="72"/>
      <c r="BG12" s="72"/>
      <c r="BH12" s="72"/>
      <c r="BI12" s="72"/>
      <c r="BJ12" s="72"/>
      <c r="BK12" s="83"/>
      <c r="BL12" s="72"/>
      <c r="BM12" s="72"/>
      <c r="BN12" s="305" t="str">
        <f>"beginning July 1, "&amp;Help!C17+1&amp;" and ending June 30, "&amp;Help!C17+2&amp;" published in one issue of the "&amp;Help!C21</f>
        <v>beginning July 1, 2012 and ending June 30, 2013 published in one issue of the Publication Name</v>
      </c>
      <c r="BO12" s="72"/>
      <c r="BP12" s="72"/>
      <c r="BQ12" s="72"/>
      <c r="BR12" s="72"/>
      <c r="BS12" s="72"/>
      <c r="BT12" s="72"/>
      <c r="BU12" s="72"/>
      <c r="BV12" s="72"/>
      <c r="BW12" s="72"/>
      <c r="BX12" s="72"/>
      <c r="BY12" s="72"/>
      <c r="BZ12" s="72"/>
      <c r="CA12" s="83"/>
    </row>
    <row r="13" spans="1:79" ht="14.25" customHeight="1" x14ac:dyDescent="0.25">
      <c r="A13" s="75"/>
      <c r="B13" s="326" t="str">
        <f>Help!C17+1&amp;"-"&amp;Help!C17+2</f>
        <v>2012-2013</v>
      </c>
      <c r="C13" s="327"/>
      <c r="D13" s="327"/>
      <c r="E13" s="327"/>
      <c r="F13" s="327"/>
      <c r="G13" s="327"/>
      <c r="H13" s="327"/>
      <c r="I13" s="327"/>
      <c r="J13" s="327"/>
      <c r="K13" s="327"/>
      <c r="L13" s="327"/>
      <c r="M13" s="327"/>
      <c r="N13" s="327"/>
      <c r="O13" s="328"/>
      <c r="P13" s="76"/>
      <c r="Q13" s="74"/>
      <c r="R13" s="94"/>
      <c r="T13" s="72"/>
      <c r="U13" s="72"/>
      <c r="V13" s="72"/>
      <c r="W13" s="72"/>
      <c r="X13" s="72"/>
      <c r="Y13" s="72"/>
      <c r="Z13" s="72"/>
      <c r="AA13" s="71"/>
      <c r="AB13" s="72"/>
      <c r="AC13" s="72"/>
      <c r="AD13" s="72"/>
      <c r="AE13" s="71"/>
      <c r="AF13" s="73"/>
      <c r="AG13" s="72"/>
      <c r="AH13" s="91" t="s">
        <v>829</v>
      </c>
      <c r="AI13" s="72"/>
      <c r="AJ13" s="72"/>
      <c r="AK13" s="72"/>
      <c r="AL13" s="72"/>
      <c r="AM13" s="72"/>
      <c r="AN13" s="72"/>
      <c r="AO13" s="72"/>
      <c r="AP13" s="72"/>
      <c r="AQ13" s="72"/>
      <c r="AR13" s="72"/>
      <c r="AS13" s="72"/>
      <c r="AT13" s="72"/>
      <c r="AU13" s="72"/>
      <c r="AV13" s="73"/>
      <c r="AW13" s="72"/>
      <c r="AX13" s="91"/>
      <c r="AY13" s="88"/>
      <c r="AZ13" s="88"/>
      <c r="BA13" s="311"/>
      <c r="BB13" s="311"/>
      <c r="BC13" s="88"/>
      <c r="BD13" s="88"/>
      <c r="BE13" s="88"/>
      <c r="BF13" s="88"/>
      <c r="BG13" s="88"/>
      <c r="BH13" s="88"/>
      <c r="BI13" s="88"/>
      <c r="BJ13" s="88"/>
      <c r="BK13" s="89"/>
      <c r="BL13" s="88"/>
      <c r="BM13" s="72"/>
      <c r="BN13" s="91" t="s">
        <v>641</v>
      </c>
      <c r="BO13" s="72"/>
      <c r="BP13" s="72"/>
      <c r="BQ13" s="72"/>
      <c r="BR13" s="72"/>
      <c r="BS13" s="72"/>
      <c r="BT13" s="72"/>
      <c r="BU13" s="72"/>
      <c r="BV13" s="72"/>
      <c r="BW13" s="72"/>
      <c r="BX13" s="72"/>
      <c r="BY13" s="72"/>
      <c r="BZ13" s="72"/>
      <c r="CA13" s="83"/>
    </row>
    <row r="14" spans="1:79" ht="14.25" customHeight="1" x14ac:dyDescent="0.25">
      <c r="A14" s="72"/>
      <c r="B14" s="323" t="s">
        <v>610</v>
      </c>
      <c r="C14" s="324"/>
      <c r="D14" s="324"/>
      <c r="E14" s="324"/>
      <c r="F14" s="324"/>
      <c r="G14" s="324"/>
      <c r="H14" s="324"/>
      <c r="I14" s="324"/>
      <c r="J14" s="324"/>
      <c r="K14" s="324"/>
      <c r="L14" s="324"/>
      <c r="M14" s="324"/>
      <c r="N14" s="324"/>
      <c r="O14" s="325"/>
      <c r="P14" s="87"/>
      <c r="Q14" s="72"/>
      <c r="R14" s="94" t="s">
        <v>8</v>
      </c>
      <c r="T14" s="72"/>
      <c r="U14" s="96"/>
      <c r="V14" s="96"/>
      <c r="W14" s="96"/>
      <c r="X14" s="96"/>
      <c r="Y14" s="96"/>
      <c r="Z14" s="96"/>
      <c r="AA14" s="97"/>
      <c r="AB14" s="96"/>
      <c r="AC14" s="96"/>
      <c r="AD14" s="96"/>
      <c r="AE14" s="71">
        <v>2</v>
      </c>
      <c r="AF14" s="73"/>
      <c r="AG14" s="72"/>
      <c r="AH14" s="305" t="str">
        <f>"statement of the fiscal condition of the City/Town of "&amp;Help!C20&amp;" , State of Oklahoma, for the fiscal year beginning"</f>
        <v>statement of the fiscal condition of the City/Town of City Name , State of Oklahoma, for the fiscal year beginning</v>
      </c>
      <c r="AI14" s="72"/>
      <c r="AJ14" s="72"/>
      <c r="AK14" s="72"/>
      <c r="AL14" s="72"/>
      <c r="AM14" s="72"/>
      <c r="AN14" s="72"/>
      <c r="AO14" s="72"/>
      <c r="AP14" s="72"/>
      <c r="AQ14" s="72"/>
      <c r="AR14" s="72"/>
      <c r="AS14" s="72"/>
      <c r="AT14" s="72"/>
      <c r="AU14" s="72"/>
      <c r="AV14" s="73"/>
      <c r="AW14" s="72"/>
      <c r="AX14" s="100" t="s">
        <v>823</v>
      </c>
      <c r="AY14" s="309"/>
      <c r="AZ14" s="309"/>
      <c r="BA14" s="312"/>
      <c r="BB14" s="312"/>
      <c r="BC14" s="74"/>
      <c r="BD14" s="74"/>
      <c r="BE14" s="74"/>
      <c r="BF14" s="78"/>
      <c r="BG14" s="78"/>
      <c r="BH14" s="78"/>
      <c r="BI14" s="88"/>
      <c r="BJ14" s="88"/>
      <c r="BK14" s="89"/>
      <c r="BL14" s="88"/>
      <c r="BM14" s="72"/>
      <c r="BN14" s="91" t="s">
        <v>33</v>
      </c>
      <c r="BO14" s="72"/>
      <c r="BP14" s="72"/>
      <c r="BQ14" s="72"/>
      <c r="BR14" s="72"/>
      <c r="BS14" s="72"/>
      <c r="BT14" s="72"/>
      <c r="BU14" s="72"/>
      <c r="BV14" s="72"/>
      <c r="BW14" s="72"/>
      <c r="BX14" s="72"/>
      <c r="BY14" s="72"/>
      <c r="BZ14" s="72"/>
      <c r="CA14" s="83"/>
    </row>
    <row r="15" spans="1:79" ht="14.25" customHeight="1" x14ac:dyDescent="0.25">
      <c r="A15" s="72"/>
      <c r="B15" s="323" t="s">
        <v>611</v>
      </c>
      <c r="C15" s="324"/>
      <c r="D15" s="324"/>
      <c r="E15" s="324"/>
      <c r="F15" s="324"/>
      <c r="G15" s="324"/>
      <c r="H15" s="324"/>
      <c r="I15" s="324"/>
      <c r="J15" s="324"/>
      <c r="K15" s="324"/>
      <c r="L15" s="324"/>
      <c r="M15" s="324"/>
      <c r="N15" s="324"/>
      <c r="O15" s="325"/>
      <c r="P15" s="87"/>
      <c r="Q15" s="71"/>
      <c r="R15" s="94"/>
      <c r="T15" s="72"/>
      <c r="U15" s="72"/>
      <c r="V15" s="72"/>
      <c r="W15" s="72"/>
      <c r="X15" s="72"/>
      <c r="Y15" s="72"/>
      <c r="Z15" s="72"/>
      <c r="AA15" s="71"/>
      <c r="AB15" s="72"/>
      <c r="AC15" s="72"/>
      <c r="AD15" s="72"/>
      <c r="AE15" s="71"/>
      <c r="AF15" s="73"/>
      <c r="AG15" s="72"/>
      <c r="AH15" s="305" t="str">
        <f>"July 1, "&amp;Help!C17&amp;" and ending June 30, "&amp;Help!C17+1&amp;", together with an itemized statement of the estimated needs thereof for the"</f>
        <v>July 1, 2011 and ending June 30, 2012, together with an itemized statement of the estimated needs thereof for the</v>
      </c>
      <c r="AI15" s="72"/>
      <c r="AJ15" s="72"/>
      <c r="AK15" s="72"/>
      <c r="AL15" s="78"/>
      <c r="AM15" s="72"/>
      <c r="AN15" s="72"/>
      <c r="AO15" s="72"/>
      <c r="AP15" s="72"/>
      <c r="AQ15" s="72"/>
      <c r="AR15" s="72"/>
      <c r="AS15" s="72"/>
      <c r="AT15" s="72"/>
      <c r="AU15" s="72"/>
      <c r="AV15" s="73"/>
      <c r="AW15" s="72"/>
      <c r="AX15" s="304" t="str">
        <f>"     "&amp;Help!C20&amp;", Oklahoma"</f>
        <v xml:space="preserve">     City Name, Oklahoma</v>
      </c>
      <c r="AZ15" s="88"/>
      <c r="BA15" s="311"/>
      <c r="BB15" s="311"/>
      <c r="BC15" s="88"/>
      <c r="BD15" s="88"/>
      <c r="BE15" s="88"/>
      <c r="BF15" s="88"/>
      <c r="BG15" s="88"/>
      <c r="BH15" s="88"/>
      <c r="BI15" s="88"/>
      <c r="BJ15" s="88"/>
      <c r="BK15" s="89"/>
      <c r="BL15" s="88"/>
      <c r="BM15" s="72"/>
      <c r="BN15" s="91" t="s">
        <v>34</v>
      </c>
      <c r="BO15" s="72"/>
      <c r="BP15" s="72"/>
      <c r="BQ15" s="72"/>
      <c r="BR15" s="72"/>
      <c r="BS15" s="72"/>
      <c r="BT15" s="72"/>
      <c r="BU15" s="72"/>
      <c r="BV15" s="72"/>
      <c r="BW15" s="72"/>
      <c r="BX15" s="72"/>
      <c r="BY15" s="72"/>
      <c r="BZ15" s="72"/>
      <c r="CA15" s="83"/>
    </row>
    <row r="16" spans="1:79" ht="14.25" customHeight="1" x14ac:dyDescent="0.2">
      <c r="A16" s="72"/>
      <c r="B16" s="326" t="str">
        <f>"FISCAL YEAR "&amp;Help!C17&amp;"-"&amp;Help!C17+1</f>
        <v>FISCAL YEAR 2011-2012</v>
      </c>
      <c r="C16" s="327"/>
      <c r="D16" s="327"/>
      <c r="E16" s="327"/>
      <c r="F16" s="327"/>
      <c r="G16" s="327"/>
      <c r="H16" s="327"/>
      <c r="I16" s="327"/>
      <c r="J16" s="327"/>
      <c r="K16" s="327"/>
      <c r="L16" s="327"/>
      <c r="M16" s="327"/>
      <c r="N16" s="327"/>
      <c r="O16" s="328"/>
      <c r="P16" s="77"/>
      <c r="Q16" s="71"/>
      <c r="R16" s="94" t="s">
        <v>9</v>
      </c>
      <c r="T16" s="72"/>
      <c r="U16" s="96"/>
      <c r="V16" s="96"/>
      <c r="W16" s="96"/>
      <c r="X16" s="96"/>
      <c r="Y16" s="96"/>
      <c r="Z16" s="96"/>
      <c r="AA16" s="97"/>
      <c r="AB16" s="96"/>
      <c r="AC16" s="96"/>
      <c r="AD16" s="96"/>
      <c r="AE16" s="71">
        <v>3</v>
      </c>
      <c r="AF16" s="73"/>
      <c r="AG16" s="72"/>
      <c r="AH16" s="305" t="str">
        <f>"fiscal  year  beginning  July  1, "&amp;Help!C17+1&amp;" and ending June 30, "&amp;Help!C17+2&amp;". The same have been prepared in conformity to Statute,"</f>
        <v>fiscal  year  beginning  July  1, 2012 and ending June 30, 2013. The same have been prepared in conformity to Statute,</v>
      </c>
      <c r="AI16" s="72"/>
      <c r="AJ16" s="72"/>
      <c r="AK16" s="72"/>
      <c r="AL16" s="72"/>
      <c r="AM16" s="72"/>
      <c r="AN16" s="72"/>
      <c r="AO16" s="72"/>
      <c r="AP16" s="72"/>
      <c r="AQ16" s="72"/>
      <c r="AR16" s="72"/>
      <c r="AS16" s="72"/>
      <c r="AT16" s="72"/>
      <c r="AU16" s="72"/>
      <c r="AV16" s="73"/>
      <c r="AW16" s="72"/>
      <c r="AX16" s="91"/>
      <c r="AY16" s="88"/>
      <c r="AZ16" s="88"/>
      <c r="BA16" s="88"/>
      <c r="BB16" s="88"/>
      <c r="BC16" s="88"/>
      <c r="BD16" s="88"/>
      <c r="BE16" s="88"/>
      <c r="BF16" s="88"/>
      <c r="BG16" s="88"/>
      <c r="BH16" s="88"/>
      <c r="BI16" s="88"/>
      <c r="BJ16" s="88"/>
      <c r="BK16" s="89"/>
      <c r="BL16" s="88"/>
      <c r="BM16" s="72"/>
      <c r="BN16" s="73"/>
      <c r="BO16" s="72"/>
      <c r="BP16" s="72"/>
      <c r="BQ16" s="72"/>
      <c r="BR16" s="72"/>
      <c r="BS16" s="72"/>
      <c r="BT16" s="72"/>
      <c r="BU16" s="72"/>
      <c r="BV16" s="72"/>
      <c r="BW16" s="72"/>
      <c r="BX16" s="72"/>
      <c r="BY16" s="72"/>
      <c r="BZ16" s="72"/>
      <c r="CA16" s="83"/>
    </row>
    <row r="17" spans="1:79" ht="14.25" customHeight="1" x14ac:dyDescent="0.2">
      <c r="A17" s="72"/>
      <c r="B17" s="73"/>
      <c r="C17" s="72"/>
      <c r="D17" s="72"/>
      <c r="E17" s="72"/>
      <c r="F17" s="72"/>
      <c r="G17" s="72"/>
      <c r="H17" s="72"/>
      <c r="I17" s="72"/>
      <c r="J17" s="72"/>
      <c r="K17" s="72"/>
      <c r="L17" s="72"/>
      <c r="M17" s="72"/>
      <c r="N17" s="72"/>
      <c r="O17" s="72"/>
      <c r="P17" s="73"/>
      <c r="Q17" s="72"/>
      <c r="R17" s="94"/>
      <c r="T17" s="72"/>
      <c r="U17" s="72"/>
      <c r="V17" s="72"/>
      <c r="W17" s="72"/>
      <c r="X17" s="72"/>
      <c r="Y17" s="72"/>
      <c r="Z17" s="72"/>
      <c r="AA17" s="71"/>
      <c r="AB17" s="72"/>
      <c r="AC17" s="72"/>
      <c r="AD17" s="72"/>
      <c r="AE17" s="71"/>
      <c r="AF17" s="73"/>
      <c r="AG17" s="72"/>
      <c r="AH17" s="91" t="s">
        <v>25</v>
      </c>
      <c r="AI17" s="72"/>
      <c r="AJ17" s="72"/>
      <c r="AK17" s="72"/>
      <c r="AL17" s="72"/>
      <c r="AM17" s="72"/>
      <c r="AN17" s="72"/>
      <c r="AO17" s="72"/>
      <c r="AP17" s="72"/>
      <c r="AQ17" s="72"/>
      <c r="AR17" s="72"/>
      <c r="AS17" s="72"/>
      <c r="AT17" s="72"/>
      <c r="AU17" s="72"/>
      <c r="AV17" s="73"/>
      <c r="AW17" s="72"/>
      <c r="AX17" s="333" t="str">
        <f>"I(We) have compiled the "&amp;Help!C17&amp;"-"&amp;Help!C17+1&amp; " financial statements as of and for the fiscal year ended June 30, "&amp;Help!C17+1&amp;", and the "&amp;Help!C17+1&amp;"-"&amp;Help!C17+2&amp;" Estimate of Needs (SA&amp;I Form 2651R99) and Publication Sheet (SA&amp;I Form 2651R99, Exhibit 'Z') for "&amp;Help!C20&amp;", "&amp;Help!C16&amp;" "&amp;"County included in the accompanying prescribed forms."&amp;" I(we) have not audited or reviewed the "&amp; "financial statements, estimate of needs and publication sheet forms referred to above"&amp;" and, accordingly, do not express an opinion or provide any assurance about whether the financial statements, estimate of needs and publication sheet forms are in accordance with the basis of accounting prescribed by the Office of the"&amp;" State Auditor and Inspector per 68 OS § 3003.B as promulgated by 68 OS § 3009-3011."</f>
        <v>I(We) have compiled the 2011-2012 financial statements as of and for the fiscal year ended June 30, 2012, and the 2012-2013 Estimate of Needs (SA&amp;I Form 2651R99) and Publication Sheet (SA&amp;I Form 2651R99, Exhibit 'Z') for City Name, County Name County included in the accompanying prescribed forms. I(we) have not audited or reviewed the financial statements, estimate of needs and publication sheet forms referred to above and, accordingly, do not express an opinion or provide any assurance about whether the financial statements, estimate of needs and publication sheet forms are in accordance with the basis of accounting prescribed by the Office of the State Auditor and Inspector per 68 OS § 3003.B as promulgated by 68 OS § 3009-3011.</v>
      </c>
      <c r="AY17" s="334"/>
      <c r="AZ17" s="334"/>
      <c r="BA17" s="334"/>
      <c r="BB17" s="334"/>
      <c r="BC17" s="334"/>
      <c r="BD17" s="334"/>
      <c r="BE17" s="334"/>
      <c r="BF17" s="334"/>
      <c r="BG17" s="334"/>
      <c r="BH17" s="334"/>
      <c r="BI17" s="334"/>
      <c r="BJ17" s="334"/>
      <c r="BK17" s="89"/>
      <c r="BL17" s="88"/>
      <c r="BM17" s="72"/>
      <c r="BN17" s="73"/>
      <c r="BO17" s="72"/>
      <c r="BP17" s="72"/>
      <c r="BQ17" s="72"/>
      <c r="BR17" s="72"/>
      <c r="BS17" s="72"/>
      <c r="BT17" s="72"/>
      <c r="BU17" s="72"/>
      <c r="BV17" s="72"/>
      <c r="BW17" s="72"/>
      <c r="BX17" s="72"/>
      <c r="BY17" s="72"/>
      <c r="BZ17" s="72"/>
      <c r="CA17" s="83"/>
    </row>
    <row r="18" spans="1:79" ht="14.25" customHeight="1" x14ac:dyDescent="0.2">
      <c r="A18" s="72"/>
      <c r="B18" s="73"/>
      <c r="C18" s="72"/>
      <c r="D18" s="72"/>
      <c r="E18" s="72"/>
      <c r="F18" s="72"/>
      <c r="G18" s="72"/>
      <c r="H18" s="72"/>
      <c r="I18" s="72"/>
      <c r="J18" s="72"/>
      <c r="K18" s="72"/>
      <c r="L18" s="72"/>
      <c r="M18" s="72"/>
      <c r="N18" s="72"/>
      <c r="O18" s="72"/>
      <c r="P18" s="73"/>
      <c r="Q18" s="72"/>
      <c r="R18" s="94" t="s">
        <v>10</v>
      </c>
      <c r="T18" s="72"/>
      <c r="U18" s="72"/>
      <c r="V18" s="96"/>
      <c r="W18" s="96"/>
      <c r="X18" s="98"/>
      <c r="Y18" s="96"/>
      <c r="Z18" s="98"/>
      <c r="AA18" s="97"/>
      <c r="AB18" s="96"/>
      <c r="AC18" s="96"/>
      <c r="AD18" s="72"/>
      <c r="AE18" s="268" t="s">
        <v>640</v>
      </c>
      <c r="AF18" s="73"/>
      <c r="AG18" s="72"/>
      <c r="AH18" s="91"/>
      <c r="AI18" s="72"/>
      <c r="AJ18" s="72"/>
      <c r="AK18" s="72"/>
      <c r="AL18" s="72"/>
      <c r="AM18" s="72"/>
      <c r="AN18" s="72"/>
      <c r="AO18" s="72"/>
      <c r="AP18" s="72"/>
      <c r="AQ18" s="72"/>
      <c r="AR18" s="72"/>
      <c r="AS18" s="72"/>
      <c r="AT18" s="72"/>
      <c r="AU18" s="72"/>
      <c r="AV18" s="73"/>
      <c r="AW18" s="72"/>
      <c r="AX18" s="333"/>
      <c r="AY18" s="334"/>
      <c r="AZ18" s="334"/>
      <c r="BA18" s="334"/>
      <c r="BB18" s="334"/>
      <c r="BC18" s="334"/>
      <c r="BD18" s="334"/>
      <c r="BE18" s="334"/>
      <c r="BF18" s="334"/>
      <c r="BG18" s="334"/>
      <c r="BH18" s="334"/>
      <c r="BI18" s="334"/>
      <c r="BJ18" s="334"/>
      <c r="BK18" s="89"/>
      <c r="BL18" s="88"/>
      <c r="BM18" s="72"/>
      <c r="BN18" s="73"/>
      <c r="BO18" s="72"/>
      <c r="BP18" s="72"/>
      <c r="BQ18" s="72"/>
      <c r="BR18" s="72" t="s">
        <v>821</v>
      </c>
      <c r="BS18" s="72"/>
      <c r="BT18" s="72"/>
      <c r="BU18" s="72"/>
      <c r="BV18" s="72"/>
      <c r="BW18" s="72"/>
      <c r="BX18" s="72"/>
      <c r="BY18" s="72"/>
      <c r="BZ18" s="72"/>
      <c r="CA18" s="83"/>
    </row>
    <row r="19" spans="1:79" ht="14.25" customHeight="1" x14ac:dyDescent="0.2">
      <c r="A19" s="72"/>
      <c r="B19" s="323" t="s">
        <v>682</v>
      </c>
      <c r="C19" s="324"/>
      <c r="D19" s="324"/>
      <c r="E19" s="324"/>
      <c r="F19" s="324"/>
      <c r="G19" s="324"/>
      <c r="H19" s="324"/>
      <c r="I19" s="324"/>
      <c r="J19" s="324"/>
      <c r="K19" s="324"/>
      <c r="L19" s="324"/>
      <c r="M19" s="324"/>
      <c r="N19" s="324"/>
      <c r="O19" s="325"/>
      <c r="P19" s="87"/>
      <c r="Q19" s="72"/>
      <c r="R19" s="73"/>
      <c r="S19" s="72"/>
      <c r="T19" s="72"/>
      <c r="U19" s="72"/>
      <c r="V19" s="72"/>
      <c r="W19" s="72"/>
      <c r="X19" s="72"/>
      <c r="Y19" s="72"/>
      <c r="Z19" s="72"/>
      <c r="AA19" s="71"/>
      <c r="AB19" s="72"/>
      <c r="AC19" s="72"/>
      <c r="AD19" s="72"/>
      <c r="AE19" s="72"/>
      <c r="AF19" s="73"/>
      <c r="AG19" s="72"/>
      <c r="AH19" s="91" t="s">
        <v>689</v>
      </c>
      <c r="AI19" s="72"/>
      <c r="AJ19" s="72"/>
      <c r="AK19" s="72"/>
      <c r="AL19" s="72"/>
      <c r="AM19" s="72"/>
      <c r="AN19" s="72"/>
      <c r="AO19" s="72"/>
      <c r="AP19" s="72"/>
      <c r="AQ19" s="72"/>
      <c r="AR19" s="72"/>
      <c r="AS19" s="72"/>
      <c r="AT19" s="72"/>
      <c r="AU19" s="72"/>
      <c r="AV19" s="73"/>
      <c r="AW19" s="72"/>
      <c r="AX19" s="333"/>
      <c r="AY19" s="334"/>
      <c r="AZ19" s="334"/>
      <c r="BA19" s="334"/>
      <c r="BB19" s="334"/>
      <c r="BC19" s="334"/>
      <c r="BD19" s="334"/>
      <c r="BE19" s="334"/>
      <c r="BF19" s="334"/>
      <c r="BG19" s="334"/>
      <c r="BH19" s="334"/>
      <c r="BI19" s="334"/>
      <c r="BJ19" s="334"/>
      <c r="BK19" s="89"/>
      <c r="BL19" s="88"/>
      <c r="BM19" s="88"/>
      <c r="BN19" s="323" t="s">
        <v>697</v>
      </c>
      <c r="BO19" s="324"/>
      <c r="BP19" s="324"/>
      <c r="BQ19" s="324"/>
      <c r="BR19" s="324"/>
      <c r="BS19" s="324"/>
      <c r="BT19" s="324"/>
      <c r="BU19" s="324"/>
      <c r="BV19" s="324"/>
      <c r="BW19" s="324"/>
      <c r="BX19" s="324"/>
      <c r="BY19" s="324"/>
      <c r="BZ19" s="324"/>
      <c r="CA19" s="325"/>
    </row>
    <row r="20" spans="1:79" ht="14.25" customHeight="1" x14ac:dyDescent="0.2">
      <c r="A20" s="72"/>
      <c r="B20" s="326" t="str">
        <f>"THE CITY/TOWN OF "&amp;Help!C22</f>
        <v>THE CITY/TOWN OF CITY NAME</v>
      </c>
      <c r="C20" s="327"/>
      <c r="D20" s="327"/>
      <c r="E20" s="327"/>
      <c r="F20" s="327"/>
      <c r="G20" s="327"/>
      <c r="H20" s="327"/>
      <c r="I20" s="327"/>
      <c r="J20" s="327"/>
      <c r="K20" s="327"/>
      <c r="L20" s="327"/>
      <c r="M20" s="327"/>
      <c r="N20" s="327"/>
      <c r="O20" s="328"/>
      <c r="P20" s="77"/>
      <c r="Q20" s="71"/>
      <c r="R20" s="84" t="s">
        <v>11</v>
      </c>
      <c r="S20" s="72"/>
      <c r="T20" s="72"/>
      <c r="U20" s="72"/>
      <c r="V20" s="72"/>
      <c r="W20" s="72"/>
      <c r="X20" s="72"/>
      <c r="Y20" s="72"/>
      <c r="Z20" s="72"/>
      <c r="AA20" s="71"/>
      <c r="AB20" s="72"/>
      <c r="AC20" s="72"/>
      <c r="AD20" s="72"/>
      <c r="AE20" s="71" t="s">
        <v>22</v>
      </c>
      <c r="AF20" s="77"/>
      <c r="AG20" s="72"/>
      <c r="AH20" s="91" t="s">
        <v>690</v>
      </c>
      <c r="AI20" s="72"/>
      <c r="AJ20" s="72"/>
      <c r="AK20" s="72"/>
      <c r="AL20" s="72"/>
      <c r="AM20" s="72"/>
      <c r="AN20" s="72"/>
      <c r="AO20" s="72"/>
      <c r="AP20" s="72"/>
      <c r="AQ20" s="72"/>
      <c r="AR20" s="72"/>
      <c r="AS20" s="72"/>
      <c r="AT20" s="72"/>
      <c r="AU20" s="72"/>
      <c r="AV20" s="73"/>
      <c r="AW20" s="72"/>
      <c r="AX20" s="333"/>
      <c r="AY20" s="334"/>
      <c r="AZ20" s="334"/>
      <c r="BA20" s="334"/>
      <c r="BB20" s="334"/>
      <c r="BC20" s="334"/>
      <c r="BD20" s="334"/>
      <c r="BE20" s="334"/>
      <c r="BF20" s="334"/>
      <c r="BG20" s="334"/>
      <c r="BH20" s="334"/>
      <c r="BI20" s="334"/>
      <c r="BJ20" s="334"/>
      <c r="BK20" s="89"/>
      <c r="BL20" s="88"/>
      <c r="BM20" s="88"/>
      <c r="BN20" s="73"/>
      <c r="BO20" s="72"/>
      <c r="BP20" s="72"/>
      <c r="BQ20" s="72"/>
      <c r="BR20" s="72"/>
      <c r="BS20" s="72"/>
      <c r="BT20" s="72"/>
      <c r="BU20" s="72"/>
      <c r="BV20" s="72"/>
      <c r="BW20" s="72"/>
      <c r="BX20" s="72"/>
      <c r="BY20" s="72"/>
      <c r="BZ20" s="72"/>
      <c r="CA20" s="83"/>
    </row>
    <row r="21" spans="1:79" ht="14.25" customHeight="1" x14ac:dyDescent="0.2">
      <c r="A21" s="72"/>
      <c r="B21" s="326" t="str">
        <f>"COUNTY OF "&amp;Help!C15</f>
        <v>COUNTY OF COUNTY NAME</v>
      </c>
      <c r="C21" s="327"/>
      <c r="D21" s="327"/>
      <c r="E21" s="327"/>
      <c r="F21" s="327"/>
      <c r="G21" s="327"/>
      <c r="H21" s="327"/>
      <c r="I21" s="327"/>
      <c r="J21" s="327"/>
      <c r="K21" s="327"/>
      <c r="L21" s="327"/>
      <c r="M21" s="327"/>
      <c r="N21" s="327"/>
      <c r="O21" s="328"/>
      <c r="P21" s="87"/>
      <c r="Q21" s="72"/>
      <c r="R21" s="73"/>
      <c r="S21" s="72"/>
      <c r="T21" s="72"/>
      <c r="U21" s="72"/>
      <c r="V21" s="72"/>
      <c r="W21" s="72"/>
      <c r="X21" s="72"/>
      <c r="Y21" s="72"/>
      <c r="Z21" s="72"/>
      <c r="AA21" s="71"/>
      <c r="AB21" s="72"/>
      <c r="AC21" s="72"/>
      <c r="AD21" s="72"/>
      <c r="AE21" s="83"/>
      <c r="AF21" s="72"/>
      <c r="AG21" s="72"/>
      <c r="AH21" s="305" t="str">
        <f>"fiscal year ending June 30, "&amp;Help!C17+1&amp;", that said statements comprise a ''full and accurate statement of the assessments,"</f>
        <v>fiscal year ending June 30, 2012, that said statements comprise a ''full and accurate statement of the assessments,</v>
      </c>
      <c r="AI21" s="72"/>
      <c r="AJ21" s="72"/>
      <c r="AK21" s="72"/>
      <c r="AL21" s="72"/>
      <c r="AM21" s="72"/>
      <c r="AN21" s="72"/>
      <c r="AO21" s="72"/>
      <c r="AP21" s="72"/>
      <c r="AQ21" s="72"/>
      <c r="AR21" s="72"/>
      <c r="AS21" s="72"/>
      <c r="AT21" s="72"/>
      <c r="AU21" s="72"/>
      <c r="AV21" s="73"/>
      <c r="AW21" s="72"/>
      <c r="AX21" s="333"/>
      <c r="AY21" s="334"/>
      <c r="AZ21" s="334"/>
      <c r="BA21" s="334"/>
      <c r="BB21" s="334"/>
      <c r="BC21" s="334"/>
      <c r="BD21" s="334"/>
      <c r="BE21" s="334"/>
      <c r="BF21" s="334"/>
      <c r="BG21" s="334"/>
      <c r="BH21" s="334"/>
      <c r="BI21" s="334"/>
      <c r="BJ21" s="334"/>
      <c r="BK21" s="89"/>
      <c r="BL21" s="88"/>
      <c r="BM21" s="88"/>
      <c r="BN21" s="73"/>
      <c r="BO21" s="72"/>
      <c r="BP21" s="72"/>
      <c r="BQ21" s="72"/>
      <c r="BR21" s="72"/>
      <c r="BS21" s="72"/>
      <c r="BT21" s="72"/>
      <c r="BU21" s="72"/>
      <c r="BV21" s="72"/>
      <c r="BW21" s="72"/>
      <c r="BX21" s="72"/>
      <c r="BY21" s="72"/>
      <c r="BZ21" s="72"/>
      <c r="CA21" s="83"/>
    </row>
    <row r="22" spans="1:79" ht="14.25" customHeight="1" x14ac:dyDescent="0.2">
      <c r="A22" s="72"/>
      <c r="B22" s="323" t="s">
        <v>612</v>
      </c>
      <c r="C22" s="324"/>
      <c r="D22" s="324"/>
      <c r="E22" s="324"/>
      <c r="F22" s="324"/>
      <c r="G22" s="324"/>
      <c r="H22" s="324"/>
      <c r="I22" s="324"/>
      <c r="J22" s="324"/>
      <c r="K22" s="324"/>
      <c r="L22" s="324"/>
      <c r="M22" s="324"/>
      <c r="N22" s="324"/>
      <c r="O22" s="325"/>
      <c r="P22" s="73"/>
      <c r="Q22" s="71"/>
      <c r="R22" s="94" t="s">
        <v>12</v>
      </c>
      <c r="S22" s="72"/>
      <c r="T22" s="72"/>
      <c r="U22" s="96"/>
      <c r="V22" s="96"/>
      <c r="W22" s="97"/>
      <c r="X22" s="96"/>
      <c r="Y22" s="99"/>
      <c r="Z22" s="97"/>
      <c r="AA22" s="99"/>
      <c r="AB22" s="96"/>
      <c r="AC22" s="96"/>
      <c r="AD22" s="96"/>
      <c r="AE22" s="267" t="s">
        <v>23</v>
      </c>
      <c r="AF22" s="72"/>
      <c r="AG22" s="72"/>
      <c r="AH22" s="91" t="s">
        <v>691</v>
      </c>
      <c r="AI22" s="72"/>
      <c r="AJ22" s="72"/>
      <c r="AK22" s="72"/>
      <c r="AL22" s="72"/>
      <c r="AM22" s="72"/>
      <c r="AN22" s="72"/>
      <c r="AO22" s="72"/>
      <c r="AP22" s="72"/>
      <c r="AQ22" s="72"/>
      <c r="AR22" s="72"/>
      <c r="AS22" s="72"/>
      <c r="AT22" s="72"/>
      <c r="AU22" s="72"/>
      <c r="AV22" s="73"/>
      <c r="AW22" s="72"/>
      <c r="AX22" s="333"/>
      <c r="AY22" s="334"/>
      <c r="AZ22" s="334"/>
      <c r="BA22" s="334"/>
      <c r="BB22" s="334"/>
      <c r="BC22" s="334"/>
      <c r="BD22" s="334"/>
      <c r="BE22" s="334"/>
      <c r="BF22" s="334"/>
      <c r="BG22" s="334"/>
      <c r="BH22" s="334"/>
      <c r="BI22" s="334"/>
      <c r="BJ22" s="334"/>
      <c r="BK22" s="89"/>
      <c r="BL22" s="88"/>
      <c r="BM22" s="88"/>
      <c r="BN22" s="73"/>
      <c r="BO22" s="72"/>
      <c r="BP22" s="72"/>
      <c r="BQ22" s="72"/>
      <c r="BR22" s="72"/>
      <c r="BS22" s="72"/>
      <c r="BT22" s="72"/>
      <c r="BU22" s="72"/>
      <c r="BV22" s="72"/>
      <c r="BW22" s="72"/>
      <c r="BX22" s="72"/>
      <c r="BY22" s="72"/>
      <c r="BZ22" s="72"/>
      <c r="CA22" s="83"/>
    </row>
    <row r="23" spans="1:79" ht="14.25" customHeight="1" x14ac:dyDescent="0.2">
      <c r="A23" s="72"/>
      <c r="B23" s="73"/>
      <c r="C23" s="72"/>
      <c r="D23" s="72"/>
      <c r="E23" s="72"/>
      <c r="F23" s="72"/>
      <c r="G23" s="72"/>
      <c r="H23" s="72"/>
      <c r="I23" s="72"/>
      <c r="J23" s="72"/>
      <c r="K23" s="72"/>
      <c r="L23" s="72"/>
      <c r="M23" s="72"/>
      <c r="N23" s="72"/>
      <c r="O23" s="72"/>
      <c r="P23" s="73"/>
      <c r="Q23" s="72"/>
      <c r="R23" s="94"/>
      <c r="S23" s="72"/>
      <c r="T23" s="72"/>
      <c r="U23" s="72"/>
      <c r="V23" s="72"/>
      <c r="W23" s="71"/>
      <c r="X23" s="72"/>
      <c r="Y23" s="86"/>
      <c r="Z23" s="71"/>
      <c r="AA23" s="75"/>
      <c r="AB23" s="72"/>
      <c r="AC23" s="72"/>
      <c r="AD23" s="72"/>
      <c r="AE23" s="267"/>
      <c r="AF23" s="72"/>
      <c r="AG23" s="72"/>
      <c r="AH23" s="305" t="str">
        <f>"at an official session of said Board, begun on the first Monday in July, "&amp;Help!C17+1&amp;" pursuant to the provisions of 68 O.S."</f>
        <v>at an official session of said Board, begun on the first Monday in July, 2012 pursuant to the provisions of 68 O.S.</v>
      </c>
      <c r="AI23" s="72"/>
      <c r="AJ23" s="72"/>
      <c r="AK23" s="72"/>
      <c r="AL23" s="72"/>
      <c r="AM23" s="72"/>
      <c r="AN23" s="72"/>
      <c r="AO23" s="72"/>
      <c r="AP23" s="72"/>
      <c r="AQ23" s="72"/>
      <c r="AR23" s="72"/>
      <c r="AS23" s="72"/>
      <c r="AT23" s="72"/>
      <c r="AU23" s="72"/>
      <c r="AV23" s="73"/>
      <c r="AW23" s="72"/>
      <c r="AX23" s="333"/>
      <c r="AY23" s="334"/>
      <c r="AZ23" s="334"/>
      <c r="BA23" s="334"/>
      <c r="BB23" s="334"/>
      <c r="BC23" s="334"/>
      <c r="BD23" s="334"/>
      <c r="BE23" s="334"/>
      <c r="BF23" s="334"/>
      <c r="BG23" s="334"/>
      <c r="BH23" s="334"/>
      <c r="BI23" s="334"/>
      <c r="BJ23" s="334"/>
      <c r="BK23" s="89"/>
      <c r="BL23" s="88"/>
      <c r="BM23" s="88"/>
      <c r="BN23" s="73"/>
      <c r="BO23" s="72"/>
      <c r="BP23" s="72" t="str">
        <f>"Subscribed and sworn to before me this ____ day of _______________________, "&amp;Help!C17+1&amp;"."</f>
        <v>Subscribed and sworn to before me this ____ day of _______________________, 2012.</v>
      </c>
      <c r="BQ23" s="72"/>
      <c r="BR23" s="72"/>
      <c r="BS23" s="72"/>
      <c r="BT23" s="72"/>
      <c r="BU23" s="72"/>
      <c r="BV23" s="72"/>
      <c r="BW23" s="72"/>
      <c r="BX23" s="111"/>
      <c r="BY23" s="111"/>
      <c r="BZ23" s="111"/>
      <c r="CA23" s="115"/>
    </row>
    <row r="24" spans="1:79" ht="14.25" customHeight="1" x14ac:dyDescent="0.2">
      <c r="A24" s="72"/>
      <c r="B24" s="90" t="s">
        <v>613</v>
      </c>
      <c r="C24" s="88"/>
      <c r="D24" s="88"/>
      <c r="E24" s="88"/>
      <c r="F24" s="88"/>
      <c r="G24" s="88"/>
      <c r="H24" s="88"/>
      <c r="I24" s="88"/>
      <c r="J24" s="88"/>
      <c r="K24" s="88"/>
      <c r="L24" s="88"/>
      <c r="M24" s="88"/>
      <c r="N24" s="88"/>
      <c r="O24" s="88"/>
      <c r="P24" s="87"/>
      <c r="Q24" s="72"/>
      <c r="R24" s="94" t="s">
        <v>13</v>
      </c>
      <c r="S24" s="72"/>
      <c r="T24" s="72"/>
      <c r="U24" s="96"/>
      <c r="V24" s="96"/>
      <c r="W24" s="97"/>
      <c r="X24" s="96"/>
      <c r="Y24" s="99"/>
      <c r="Z24" s="97"/>
      <c r="AA24" s="99"/>
      <c r="AB24" s="96"/>
      <c r="AC24" s="96"/>
      <c r="AD24" s="96"/>
      <c r="AE24" s="267" t="s">
        <v>23</v>
      </c>
      <c r="AF24" s="72"/>
      <c r="AG24" s="72"/>
      <c r="AH24" s="91" t="s">
        <v>692</v>
      </c>
      <c r="AI24" s="72"/>
      <c r="AJ24" s="72"/>
      <c r="AK24" s="72"/>
      <c r="AL24" s="72"/>
      <c r="AM24" s="72"/>
      <c r="AN24" s="72"/>
      <c r="AO24" s="72"/>
      <c r="AP24" s="72"/>
      <c r="AQ24" s="72"/>
      <c r="AR24" s="72"/>
      <c r="AS24" s="72"/>
      <c r="AT24" s="72"/>
      <c r="AU24" s="72"/>
      <c r="AV24" s="73"/>
      <c r="AW24" s="72"/>
      <c r="AX24" s="337" t="str">
        <f>"Management is responsible for the preparation and fair presentation of the financial statements, estimate of needs and publication"&amp;" sheet in accordance with the requirements prescribed by the Office of the Oklahoma State Auditor and Inspector per 68 OS §"&amp;"3003.B as promulgated by 68 OS § 3009-3011 and for designing, implementing, and maintaining internal control relevant to the"&amp;" preparation and fair presentation of the financial statements, estimate of needs and publication sheet."</f>
        <v>Management is responsible for the preparation and fair presentation of the financial statements, estimate of needs and publication sheet in accordance with the requirements prescribed by the Office of the Oklahoma State Auditor and Inspector per 68 OS §3003.B as promulgated by 68 OS § 3009-3011 and for designing, implementing, and maintaining internal control relevant to the preparation and fair presentation of the financial statements, estimate of needs and publication sheet.</v>
      </c>
      <c r="AY24" s="338"/>
      <c r="AZ24" s="338"/>
      <c r="BA24" s="338"/>
      <c r="BB24" s="338"/>
      <c r="BC24" s="338"/>
      <c r="BD24" s="338"/>
      <c r="BE24" s="338"/>
      <c r="BF24" s="338"/>
      <c r="BG24" s="338"/>
      <c r="BH24" s="338"/>
      <c r="BI24" s="338"/>
      <c r="BJ24" s="338"/>
      <c r="BK24" s="89"/>
      <c r="BL24" s="88"/>
      <c r="BM24" s="88"/>
      <c r="BN24" s="73"/>
      <c r="BO24" s="72"/>
      <c r="BP24" s="72"/>
      <c r="BQ24" s="72"/>
      <c r="BR24" s="72"/>
      <c r="BS24" s="72"/>
      <c r="BT24" s="72"/>
      <c r="BU24" s="72"/>
      <c r="BV24" s="72"/>
      <c r="BW24" s="72"/>
      <c r="BX24" s="72"/>
      <c r="BY24" s="72"/>
      <c r="BZ24" s="72"/>
      <c r="CA24" s="83"/>
    </row>
    <row r="25" spans="1:79" ht="14.25" customHeight="1" x14ac:dyDescent="0.2">
      <c r="A25" s="72"/>
      <c r="B25" s="90" t="s">
        <v>683</v>
      </c>
      <c r="C25" s="88"/>
      <c r="D25" s="88"/>
      <c r="E25" s="88"/>
      <c r="F25" s="88"/>
      <c r="G25" s="88"/>
      <c r="H25" s="88"/>
      <c r="I25" s="88"/>
      <c r="J25" s="88"/>
      <c r="K25" s="88"/>
      <c r="L25" s="88"/>
      <c r="M25" s="88"/>
      <c r="N25" s="88"/>
      <c r="O25" s="88"/>
      <c r="P25" s="87"/>
      <c r="Q25" s="71"/>
      <c r="R25" s="94"/>
      <c r="S25" s="72"/>
      <c r="T25" s="72"/>
      <c r="U25" s="72"/>
      <c r="V25" s="72"/>
      <c r="W25" s="71"/>
      <c r="X25" s="72"/>
      <c r="Y25" s="86"/>
      <c r="Z25" s="71"/>
      <c r="AA25" s="75"/>
      <c r="AB25" s="72"/>
      <c r="AC25" s="72"/>
      <c r="AD25" s="72"/>
      <c r="AE25" s="269"/>
      <c r="AF25" s="72"/>
      <c r="AG25" s="72"/>
      <c r="AH25" s="91"/>
      <c r="AI25" s="72"/>
      <c r="AJ25" s="72"/>
      <c r="AK25" s="72"/>
      <c r="AL25" s="72"/>
      <c r="AM25" s="72"/>
      <c r="AN25" s="72"/>
      <c r="AO25" s="72"/>
      <c r="AP25" s="71"/>
      <c r="AQ25" s="72"/>
      <c r="AR25" s="72"/>
      <c r="AS25" s="72"/>
      <c r="AT25" s="72"/>
      <c r="AU25" s="72"/>
      <c r="AV25" s="73"/>
      <c r="AW25" s="72"/>
      <c r="AX25" s="337"/>
      <c r="AY25" s="338"/>
      <c r="AZ25" s="338"/>
      <c r="BA25" s="338"/>
      <c r="BB25" s="338"/>
      <c r="BC25" s="338"/>
      <c r="BD25" s="338"/>
      <c r="BE25" s="338"/>
      <c r="BF25" s="338"/>
      <c r="BG25" s="338"/>
      <c r="BH25" s="338"/>
      <c r="BI25" s="338"/>
      <c r="BJ25" s="338"/>
      <c r="BK25" s="89"/>
      <c r="BL25" s="88"/>
      <c r="BM25" s="88"/>
      <c r="BN25" s="73"/>
      <c r="BO25" s="72"/>
      <c r="BP25" s="72"/>
      <c r="BQ25" s="72"/>
      <c r="BR25" s="72"/>
      <c r="BS25" s="72"/>
      <c r="BT25" s="72"/>
      <c r="BU25" s="72"/>
      <c r="BV25" s="72"/>
      <c r="BW25" s="72"/>
      <c r="BX25" s="72"/>
      <c r="BY25" s="72"/>
      <c r="BZ25" s="72"/>
      <c r="CA25" s="83"/>
    </row>
    <row r="26" spans="1:79" ht="14.25" customHeight="1" x14ac:dyDescent="0.2">
      <c r="A26" s="72"/>
      <c r="B26" s="90" t="s">
        <v>684</v>
      </c>
      <c r="C26" s="88"/>
      <c r="D26" s="88"/>
      <c r="E26" s="88"/>
      <c r="F26" s="88"/>
      <c r="G26" s="88"/>
      <c r="H26" s="88"/>
      <c r="I26" s="88"/>
      <c r="J26" s="88"/>
      <c r="K26" s="88"/>
      <c r="L26" s="88"/>
      <c r="M26" s="88"/>
      <c r="N26" s="88"/>
      <c r="O26" s="88"/>
      <c r="P26" s="87"/>
      <c r="Q26" s="71"/>
      <c r="R26" s="94" t="s">
        <v>14</v>
      </c>
      <c r="S26" s="72"/>
      <c r="T26" s="72"/>
      <c r="U26" s="72"/>
      <c r="V26" s="72"/>
      <c r="W26" s="97"/>
      <c r="X26" s="96"/>
      <c r="Y26" s="99"/>
      <c r="Z26" s="97"/>
      <c r="AA26" s="99"/>
      <c r="AB26" s="96"/>
      <c r="AC26" s="96"/>
      <c r="AD26" s="96"/>
      <c r="AE26" s="267" t="s">
        <v>23</v>
      </c>
      <c r="AF26" s="72"/>
      <c r="AG26" s="72"/>
      <c r="AH26" s="91" t="s">
        <v>26</v>
      </c>
      <c r="AI26" s="72"/>
      <c r="AJ26" s="72"/>
      <c r="AK26" s="72"/>
      <c r="AL26" s="72"/>
      <c r="AM26" s="72"/>
      <c r="AN26" s="72"/>
      <c r="AO26" s="72"/>
      <c r="AP26" s="72"/>
      <c r="AQ26" s="72"/>
      <c r="AR26" s="72"/>
      <c r="AS26" s="72"/>
      <c r="AT26" s="72"/>
      <c r="AU26" s="72"/>
      <c r="AV26" s="73"/>
      <c r="AW26" s="72"/>
      <c r="AX26" s="337"/>
      <c r="AY26" s="338"/>
      <c r="AZ26" s="338"/>
      <c r="BA26" s="338"/>
      <c r="BB26" s="338"/>
      <c r="BC26" s="338"/>
      <c r="BD26" s="338"/>
      <c r="BE26" s="338"/>
      <c r="BF26" s="338"/>
      <c r="BG26" s="338"/>
      <c r="BH26" s="338"/>
      <c r="BI26" s="338"/>
      <c r="BJ26" s="338"/>
      <c r="BK26" s="89"/>
      <c r="BL26" s="88"/>
      <c r="BM26" s="88"/>
      <c r="BN26" s="73"/>
      <c r="BO26" s="72"/>
      <c r="BP26" s="116"/>
      <c r="BQ26" s="116"/>
      <c r="BR26" s="116"/>
      <c r="BS26" s="116"/>
      <c r="BT26" s="72"/>
      <c r="BU26" s="116"/>
      <c r="BV26" s="116"/>
      <c r="BW26" s="116"/>
      <c r="BX26" s="116"/>
      <c r="BY26" s="72"/>
      <c r="BZ26" s="72"/>
      <c r="CA26" s="83"/>
    </row>
    <row r="27" spans="1:79" ht="14.25" customHeight="1" x14ac:dyDescent="0.2">
      <c r="A27" s="72"/>
      <c r="B27" s="90" t="s">
        <v>818</v>
      </c>
      <c r="C27" s="88"/>
      <c r="D27" s="88"/>
      <c r="E27" s="88"/>
      <c r="F27" s="88"/>
      <c r="G27" s="88"/>
      <c r="H27" s="88"/>
      <c r="I27" s="88"/>
      <c r="J27" s="88"/>
      <c r="K27" s="88"/>
      <c r="L27" s="88"/>
      <c r="M27" s="88"/>
      <c r="N27" s="88"/>
      <c r="O27" s="88"/>
      <c r="P27" s="87"/>
      <c r="Q27" s="71"/>
      <c r="R27" s="94"/>
      <c r="S27" s="72"/>
      <c r="T27" s="72"/>
      <c r="U27" s="72"/>
      <c r="V27" s="72"/>
      <c r="W27" s="71"/>
      <c r="X27" s="72"/>
      <c r="Y27" s="86"/>
      <c r="Z27" s="71"/>
      <c r="AA27" s="75"/>
      <c r="AB27" s="72"/>
      <c r="AC27" s="72"/>
      <c r="AD27" s="72"/>
      <c r="AE27" s="269"/>
      <c r="AF27" s="72"/>
      <c r="AG27" s="72"/>
      <c r="AH27" s="305" t="str">
        <f>"year beginning July 1, "&amp;Help!C17+1&amp;" and ending June 30, "&amp;Help!C17+2&amp;" as shown under ''Schedule 8''were prepared and filed with the"</f>
        <v>year beginning July 1, 2012 and ending June 30, 2013 as shown under ''Schedule 8''were prepared and filed with the</v>
      </c>
      <c r="AI27" s="72"/>
      <c r="AJ27" s="72"/>
      <c r="AK27" s="72"/>
      <c r="AL27" s="72"/>
      <c r="AM27" s="72"/>
      <c r="AN27" s="72"/>
      <c r="AO27" s="72"/>
      <c r="AP27" s="72"/>
      <c r="AQ27" s="72"/>
      <c r="AR27" s="72"/>
      <c r="AS27" s="72"/>
      <c r="AT27" s="72"/>
      <c r="AU27" s="72"/>
      <c r="AV27" s="73"/>
      <c r="AW27" s="72"/>
      <c r="AX27" s="337"/>
      <c r="AY27" s="338"/>
      <c r="AZ27" s="338"/>
      <c r="BA27" s="338"/>
      <c r="BB27" s="338"/>
      <c r="BC27" s="338"/>
      <c r="BD27" s="338"/>
      <c r="BE27" s="338"/>
      <c r="BF27" s="338"/>
      <c r="BG27" s="338"/>
      <c r="BH27" s="338"/>
      <c r="BI27" s="338"/>
      <c r="BJ27" s="338"/>
      <c r="BK27" s="89"/>
      <c r="BL27" s="88"/>
      <c r="BM27" s="88"/>
      <c r="BN27" s="73"/>
      <c r="BO27" s="72"/>
      <c r="BP27" s="324" t="s">
        <v>35</v>
      </c>
      <c r="BQ27" s="324"/>
      <c r="BR27" s="324"/>
      <c r="BS27" s="324"/>
      <c r="BT27" s="71"/>
      <c r="BU27" s="324" t="s">
        <v>36</v>
      </c>
      <c r="BV27" s="324"/>
      <c r="BW27" s="324"/>
      <c r="BX27" s="324"/>
      <c r="BY27" s="71"/>
      <c r="BZ27" s="71"/>
      <c r="CA27" s="83"/>
    </row>
    <row r="28" spans="1:79" ht="14.25" customHeight="1" x14ac:dyDescent="0.2">
      <c r="A28" s="72"/>
      <c r="B28" s="90" t="s">
        <v>820</v>
      </c>
      <c r="C28" s="88"/>
      <c r="D28" s="88"/>
      <c r="E28" s="88"/>
      <c r="F28" s="88"/>
      <c r="G28" s="88"/>
      <c r="H28" s="88"/>
      <c r="I28" s="88"/>
      <c r="J28" s="88"/>
      <c r="K28" s="88"/>
      <c r="L28" s="88"/>
      <c r="M28" s="88"/>
      <c r="N28" s="88"/>
      <c r="O28" s="88"/>
      <c r="P28" s="87"/>
      <c r="Q28" s="71"/>
      <c r="R28" s="94" t="s">
        <v>15</v>
      </c>
      <c r="S28" s="72"/>
      <c r="T28" s="72"/>
      <c r="U28" s="72"/>
      <c r="V28" s="96"/>
      <c r="W28" s="97"/>
      <c r="X28" s="96"/>
      <c r="Y28" s="99"/>
      <c r="Z28" s="97"/>
      <c r="AA28" s="99"/>
      <c r="AB28" s="96"/>
      <c r="AC28" s="96"/>
      <c r="AD28" s="96"/>
      <c r="AE28" s="267" t="s">
        <v>23</v>
      </c>
      <c r="AF28" s="72"/>
      <c r="AG28" s="72"/>
      <c r="AH28" s="305" t="str">
        <f>"Governing Board as of the first Monday in July "&amp;Help!C17+1&amp;", that the same have been correctly entered, and that all "</f>
        <v xml:space="preserve">Governing Board as of the first Monday in July 2012, that the same have been correctly entered, and that all </v>
      </c>
      <c r="AI28" s="72"/>
      <c r="AJ28" s="72"/>
      <c r="AK28" s="72"/>
      <c r="AL28" s="72"/>
      <c r="AM28" s="72"/>
      <c r="AN28" s="72"/>
      <c r="AO28" s="72"/>
      <c r="AP28" s="72"/>
      <c r="AQ28" s="72"/>
      <c r="AR28" s="72"/>
      <c r="AS28" s="72"/>
      <c r="AT28" s="72"/>
      <c r="AU28" s="72"/>
      <c r="AV28" s="73"/>
      <c r="AW28" s="72"/>
      <c r="AX28" s="337"/>
      <c r="AY28" s="338"/>
      <c r="AZ28" s="338"/>
      <c r="BA28" s="338"/>
      <c r="BB28" s="338"/>
      <c r="BC28" s="338"/>
      <c r="BD28" s="338"/>
      <c r="BE28" s="338"/>
      <c r="BF28" s="338"/>
      <c r="BG28" s="338"/>
      <c r="BH28" s="338"/>
      <c r="BI28" s="338"/>
      <c r="BJ28" s="338"/>
      <c r="BK28" s="89"/>
      <c r="BL28" s="88"/>
      <c r="BM28" s="88"/>
      <c r="BN28" s="73"/>
      <c r="BO28" s="72"/>
      <c r="BP28" s="72"/>
      <c r="BQ28" s="72"/>
      <c r="BR28" s="72"/>
      <c r="BS28" s="72"/>
      <c r="BT28" s="72"/>
      <c r="BU28" s="72"/>
      <c r="BV28" s="72"/>
      <c r="BW28" s="72"/>
      <c r="BX28" s="72"/>
      <c r="BY28" s="72"/>
      <c r="BZ28" s="72"/>
      <c r="CA28" s="83"/>
    </row>
    <row r="29" spans="1:79" ht="14.25" customHeight="1" x14ac:dyDescent="0.2">
      <c r="A29" s="72"/>
      <c r="B29" s="90" t="s">
        <v>819</v>
      </c>
      <c r="C29" s="72"/>
      <c r="D29" s="72"/>
      <c r="E29" s="72"/>
      <c r="F29" s="72"/>
      <c r="G29" s="72"/>
      <c r="H29" s="72"/>
      <c r="I29" s="72"/>
      <c r="J29" s="72"/>
      <c r="K29" s="72"/>
      <c r="L29" s="72"/>
      <c r="M29" s="72"/>
      <c r="N29" s="72"/>
      <c r="O29" s="72"/>
      <c r="P29" s="73"/>
      <c r="Q29" s="71"/>
      <c r="R29" s="94"/>
      <c r="S29" s="72"/>
      <c r="T29" s="72"/>
      <c r="U29" s="72"/>
      <c r="V29" s="72"/>
      <c r="W29" s="71"/>
      <c r="X29" s="72"/>
      <c r="Y29" s="86"/>
      <c r="Z29" s="71"/>
      <c r="AA29" s="75"/>
      <c r="AB29" s="72"/>
      <c r="AC29" s="72"/>
      <c r="AD29" s="72"/>
      <c r="AE29" s="269"/>
      <c r="AF29" s="72"/>
      <c r="AG29" s="72"/>
      <c r="AH29" s="91" t="s">
        <v>693</v>
      </c>
      <c r="AI29" s="72"/>
      <c r="AJ29" s="72"/>
      <c r="AK29" s="72"/>
      <c r="AL29" s="72"/>
      <c r="AM29" s="72"/>
      <c r="AN29" s="72"/>
      <c r="AO29" s="72"/>
      <c r="AP29" s="72"/>
      <c r="AQ29" s="72"/>
      <c r="AR29" s="72"/>
      <c r="AS29" s="72"/>
      <c r="AT29" s="72"/>
      <c r="AU29" s="72"/>
      <c r="AV29" s="73"/>
      <c r="AW29" s="72"/>
      <c r="AX29" s="337" t="str">
        <f>"My(Our) responsibility is to conduct the compilation in accordance with Statements on Standards for Accounting and Review"&amp;" Services issued by the American Institute of Certified Public Accountants.  The objective of a compilation is to assist"&amp;" management in presenting financial information in the form of financial statements without undertaking to obtain or provide any"&amp;" assurance that there are no material modifications that should be made to the financial statements."</f>
        <v>My(Our) responsibility is to conduct the compilation in accordance with Statements on Standards for Accounting and Review Services issued by the American Institute of Certified Public Accountants.  The objective of a compilation is to assist management in presenting financial information in the form of financial statements without undertaking to obtain or provide any assurance that there are no material modifications that should be made to the financial statements.</v>
      </c>
      <c r="AY29" s="338"/>
      <c r="AZ29" s="338"/>
      <c r="BA29" s="338"/>
      <c r="BB29" s="338"/>
      <c r="BC29" s="338"/>
      <c r="BD29" s="338"/>
      <c r="BE29" s="338"/>
      <c r="BF29" s="338"/>
      <c r="BG29" s="338"/>
      <c r="BH29" s="338"/>
      <c r="BI29" s="338"/>
      <c r="BJ29" s="338"/>
      <c r="BK29" s="89"/>
      <c r="BL29" s="88"/>
      <c r="BM29" s="88"/>
      <c r="BN29" s="73"/>
      <c r="BO29" s="72"/>
      <c r="BP29" s="72"/>
      <c r="BQ29" s="72"/>
      <c r="BR29" s="72"/>
      <c r="BS29" s="72"/>
      <c r="BT29" s="72"/>
      <c r="BU29" s="72"/>
      <c r="BV29" s="72"/>
      <c r="BW29" s="72"/>
      <c r="BX29" s="72"/>
      <c r="BY29" s="72"/>
      <c r="BZ29" s="72"/>
      <c r="CA29" s="83"/>
    </row>
    <row r="30" spans="1:79" ht="14.25" customHeight="1" x14ac:dyDescent="0.2">
      <c r="A30" s="72"/>
      <c r="B30" s="73"/>
      <c r="C30" s="72"/>
      <c r="D30" s="72"/>
      <c r="E30" s="72"/>
      <c r="F30" s="72"/>
      <c r="G30" s="72"/>
      <c r="H30" s="72"/>
      <c r="I30" s="72"/>
      <c r="J30" s="72"/>
      <c r="K30" s="72"/>
      <c r="L30" s="72"/>
      <c r="M30" s="72"/>
      <c r="N30" s="72"/>
      <c r="O30" s="72"/>
      <c r="P30" s="73"/>
      <c r="Q30" s="72"/>
      <c r="R30" s="94" t="s">
        <v>16</v>
      </c>
      <c r="S30" s="72"/>
      <c r="T30" s="72"/>
      <c r="U30" s="72"/>
      <c r="V30" s="96"/>
      <c r="W30" s="97"/>
      <c r="X30" s="96"/>
      <c r="Y30" s="99"/>
      <c r="Z30" s="97"/>
      <c r="AA30" s="99"/>
      <c r="AB30" s="96"/>
      <c r="AC30" s="96"/>
      <c r="AD30" s="96"/>
      <c r="AE30" s="267" t="s">
        <v>23</v>
      </c>
      <c r="AF30" s="72"/>
      <c r="AG30" s="72"/>
      <c r="AH30" s="91" t="s">
        <v>694</v>
      </c>
      <c r="AI30" s="72"/>
      <c r="AJ30" s="72"/>
      <c r="AK30" s="72"/>
      <c r="AL30" s="72"/>
      <c r="AM30" s="72"/>
      <c r="AN30" s="72"/>
      <c r="AO30" s="72"/>
      <c r="AP30" s="72"/>
      <c r="AQ30" s="72"/>
      <c r="AR30" s="72"/>
      <c r="AS30" s="72"/>
      <c r="AT30" s="72"/>
      <c r="AU30" s="72"/>
      <c r="AV30" s="73"/>
      <c r="AW30" s="72"/>
      <c r="AX30" s="337"/>
      <c r="AY30" s="338"/>
      <c r="AZ30" s="338"/>
      <c r="BA30" s="338"/>
      <c r="BB30" s="338"/>
      <c r="BC30" s="338"/>
      <c r="BD30" s="338"/>
      <c r="BE30" s="338"/>
      <c r="BF30" s="338"/>
      <c r="BG30" s="338"/>
      <c r="BH30" s="338"/>
      <c r="BI30" s="338"/>
      <c r="BJ30" s="338"/>
      <c r="BK30" s="89"/>
      <c r="BL30" s="88"/>
      <c r="BM30" s="88"/>
      <c r="BN30" s="73"/>
      <c r="BO30" s="72"/>
      <c r="BP30" s="72"/>
      <c r="BQ30" s="72"/>
      <c r="BR30" s="72"/>
      <c r="BS30" s="72"/>
      <c r="BT30" s="72"/>
      <c r="BU30" s="72"/>
      <c r="BV30" s="72"/>
      <c r="BW30" s="72"/>
      <c r="BX30" s="72"/>
      <c r="BY30" s="72"/>
      <c r="BZ30" s="72"/>
      <c r="CA30" s="83"/>
    </row>
    <row r="31" spans="1:79" ht="14.25" customHeight="1" x14ac:dyDescent="0.2">
      <c r="A31" s="72"/>
      <c r="B31" s="326" t="str">
        <f>"THE "&amp;B13&amp;" ESTIMATE OF NEEDS AND FINANCIAL"</f>
        <v>THE 2012-2013 ESTIMATE OF NEEDS AND FINANCIAL</v>
      </c>
      <c r="C31" s="327"/>
      <c r="D31" s="327"/>
      <c r="E31" s="327"/>
      <c r="F31" s="327"/>
      <c r="G31" s="327"/>
      <c r="H31" s="327"/>
      <c r="I31" s="327"/>
      <c r="J31" s="327"/>
      <c r="K31" s="327"/>
      <c r="L31" s="327"/>
      <c r="M31" s="327"/>
      <c r="N31" s="327"/>
      <c r="O31" s="328"/>
      <c r="P31" s="87"/>
      <c r="Q31" s="72"/>
      <c r="R31" s="94"/>
      <c r="S31" s="72"/>
      <c r="T31" s="72"/>
      <c r="U31" s="72"/>
      <c r="V31" s="72"/>
      <c r="W31" s="71"/>
      <c r="X31" s="72"/>
      <c r="Y31" s="86"/>
      <c r="Z31" s="71"/>
      <c r="AA31" s="75"/>
      <c r="AB31" s="72"/>
      <c r="AC31" s="72"/>
      <c r="AD31" s="72"/>
      <c r="AE31" s="269"/>
      <c r="AF31" s="72"/>
      <c r="AG31" s="72"/>
      <c r="AH31" s="91" t="s">
        <v>695</v>
      </c>
      <c r="AI31" s="72"/>
      <c r="AJ31" s="72"/>
      <c r="AK31" s="72"/>
      <c r="AL31" s="72"/>
      <c r="AM31" s="72"/>
      <c r="AN31" s="72"/>
      <c r="AO31" s="72"/>
      <c r="AP31" s="72"/>
      <c r="AQ31" s="72"/>
      <c r="AR31" s="72"/>
      <c r="AS31" s="72"/>
      <c r="AT31" s="72"/>
      <c r="AU31" s="72"/>
      <c r="AV31" s="73"/>
      <c r="AW31" s="72"/>
      <c r="AX31" s="337"/>
      <c r="AY31" s="338"/>
      <c r="AZ31" s="338"/>
      <c r="BA31" s="338"/>
      <c r="BB31" s="338"/>
      <c r="BC31" s="338"/>
      <c r="BD31" s="338"/>
      <c r="BE31" s="338"/>
      <c r="BF31" s="338"/>
      <c r="BG31" s="338"/>
      <c r="BH31" s="338"/>
      <c r="BI31" s="338"/>
      <c r="BJ31" s="338"/>
      <c r="BK31" s="89"/>
      <c r="BL31" s="88"/>
      <c r="BM31" s="88"/>
      <c r="BN31" s="73"/>
      <c r="BO31" s="72"/>
      <c r="BP31" s="72"/>
      <c r="BQ31" s="72"/>
      <c r="BR31" s="72"/>
      <c r="BS31" s="72"/>
      <c r="BT31" s="72"/>
      <c r="BU31" s="72"/>
      <c r="BV31" s="72"/>
      <c r="BW31" s="72"/>
      <c r="BX31" s="72"/>
      <c r="BY31" s="72"/>
      <c r="BZ31" s="72"/>
      <c r="CA31" s="83"/>
    </row>
    <row r="32" spans="1:79" ht="14.25" customHeight="1" x14ac:dyDescent="0.2">
      <c r="A32" s="72"/>
      <c r="B32" s="326" t="str">
        <f>"STATEMENT OF THE "&amp;B16</f>
        <v>STATEMENT OF THE FISCAL YEAR 2011-2012</v>
      </c>
      <c r="C32" s="327"/>
      <c r="D32" s="327"/>
      <c r="E32" s="327"/>
      <c r="F32" s="327"/>
      <c r="G32" s="327"/>
      <c r="H32" s="327"/>
      <c r="I32" s="327"/>
      <c r="J32" s="327"/>
      <c r="K32" s="327"/>
      <c r="L32" s="327"/>
      <c r="M32" s="327"/>
      <c r="N32" s="327"/>
      <c r="O32" s="328"/>
      <c r="P32" s="87"/>
      <c r="Q32" s="72"/>
      <c r="R32" s="94" t="s">
        <v>17</v>
      </c>
      <c r="S32" s="72"/>
      <c r="T32" s="72"/>
      <c r="U32" s="72"/>
      <c r="V32" s="96"/>
      <c r="W32" s="97"/>
      <c r="X32" s="96"/>
      <c r="Y32" s="99"/>
      <c r="Z32" s="97"/>
      <c r="AA32" s="99"/>
      <c r="AB32" s="96"/>
      <c r="AC32" s="96"/>
      <c r="AD32" s="96"/>
      <c r="AE32" s="267" t="s">
        <v>23</v>
      </c>
      <c r="AF32" s="72"/>
      <c r="AG32" s="72"/>
      <c r="AH32" s="91"/>
      <c r="AI32" s="72"/>
      <c r="AJ32" s="72"/>
      <c r="AK32" s="72"/>
      <c r="AL32" s="72"/>
      <c r="AM32" s="72"/>
      <c r="AN32" s="72"/>
      <c r="AO32" s="72"/>
      <c r="AP32" s="72"/>
      <c r="AQ32" s="72"/>
      <c r="AR32" s="72"/>
      <c r="AS32" s="72"/>
      <c r="AT32" s="72"/>
      <c r="AU32" s="72"/>
      <c r="AV32" s="73"/>
      <c r="AW32" s="72"/>
      <c r="AX32" s="337"/>
      <c r="AY32" s="338"/>
      <c r="AZ32" s="338"/>
      <c r="BA32" s="338"/>
      <c r="BB32" s="338"/>
      <c r="BC32" s="338"/>
      <c r="BD32" s="338"/>
      <c r="BE32" s="338"/>
      <c r="BF32" s="338"/>
      <c r="BG32" s="338"/>
      <c r="BH32" s="338"/>
      <c r="BI32" s="338"/>
      <c r="BJ32" s="338"/>
      <c r="BK32" s="89"/>
      <c r="BL32" s="88"/>
      <c r="BM32" s="88"/>
      <c r="BN32" s="73"/>
      <c r="BO32" s="72"/>
      <c r="BP32" s="72"/>
      <c r="BQ32" s="72"/>
      <c r="BR32" s="72"/>
      <c r="BS32" s="72"/>
      <c r="BT32" s="72"/>
      <c r="BU32" s="72"/>
      <c r="BV32" s="72"/>
      <c r="BW32" s="72"/>
      <c r="BX32" s="72"/>
      <c r="BY32" s="72"/>
      <c r="BZ32" s="72"/>
      <c r="CA32" s="83"/>
    </row>
    <row r="33" spans="1:79" ht="14.25" customHeight="1" x14ac:dyDescent="0.2">
      <c r="A33" s="72"/>
      <c r="B33" s="73"/>
      <c r="C33" s="72"/>
      <c r="D33" s="72"/>
      <c r="E33" s="72"/>
      <c r="F33" s="72"/>
      <c r="G33" s="72"/>
      <c r="H33" s="72"/>
      <c r="I33" s="72"/>
      <c r="J33" s="72"/>
      <c r="K33" s="72"/>
      <c r="L33" s="72"/>
      <c r="M33" s="72"/>
      <c r="N33" s="72"/>
      <c r="O33" s="72"/>
      <c r="P33" s="73"/>
      <c r="Q33" s="72"/>
      <c r="R33" s="94"/>
      <c r="S33" s="72"/>
      <c r="T33" s="72"/>
      <c r="U33" s="72"/>
      <c r="V33" s="72"/>
      <c r="W33" s="71"/>
      <c r="X33" s="72"/>
      <c r="Y33" s="86"/>
      <c r="Z33" s="71"/>
      <c r="AA33" s="75"/>
      <c r="AB33" s="72"/>
      <c r="AC33" s="72"/>
      <c r="AD33" s="72"/>
      <c r="AE33" s="269"/>
      <c r="AF33" s="72"/>
      <c r="AG33" s="72"/>
      <c r="AH33" s="91" t="s">
        <v>27</v>
      </c>
      <c r="AI33" s="72"/>
      <c r="AJ33" s="72"/>
      <c r="AK33" s="72"/>
      <c r="AL33" s="72"/>
      <c r="AM33" s="72"/>
      <c r="AN33" s="72"/>
      <c r="AO33" s="72"/>
      <c r="AP33" s="72"/>
      <c r="AQ33" s="72"/>
      <c r="AR33" s="72"/>
      <c r="AS33" s="72"/>
      <c r="AT33" s="72"/>
      <c r="AU33" s="72"/>
      <c r="AV33" s="73"/>
      <c r="AW33" s="72"/>
      <c r="AX33" s="337" t="str">
        <f>"The financial statements, estimate of needs and publication sheet included in the accompanying prescribed forms are presented"&amp;" in accordance with the requirements of the Office of the Oklahoma State Auditor and Inspector per 68 OS § 3003.B as"&amp;" promulgated by 68 OS § 3009-3011"&amp;" and are not intended to be a complete presentation of the assets and liabilities of "&amp;Help!C20&amp;", "&amp;Help!C16&amp;" "&amp;"County."</f>
        <v>The financial statements, estimate of needs and publication sheet included in the accompanying prescribed forms are presented in accordance with the requirements of the Office of the Oklahoma State Auditor and Inspector per 68 OS § 3003.B as promulgated by 68 OS § 3009-3011 and are not intended to be a complete presentation of the assets and liabilities of City Name, County Name County.</v>
      </c>
      <c r="AY33" s="338"/>
      <c r="AZ33" s="338"/>
      <c r="BA33" s="338"/>
      <c r="BB33" s="338"/>
      <c r="BC33" s="338"/>
      <c r="BD33" s="338"/>
      <c r="BE33" s="338"/>
      <c r="BF33" s="338"/>
      <c r="BG33" s="338"/>
      <c r="BH33" s="338"/>
      <c r="BI33" s="338"/>
      <c r="BJ33" s="338"/>
      <c r="BK33" s="89"/>
      <c r="BL33" s="88"/>
      <c r="BM33" s="88"/>
      <c r="BN33" s="73"/>
      <c r="BO33" s="72"/>
      <c r="BP33" s="72"/>
      <c r="BQ33" s="72"/>
      <c r="BR33" s="72"/>
      <c r="BS33" s="72"/>
      <c r="BT33" s="72"/>
      <c r="BU33" s="72"/>
      <c r="BV33" s="72"/>
      <c r="BW33" s="72"/>
      <c r="BX33" s="72"/>
      <c r="BY33" s="72"/>
      <c r="BZ33" s="72"/>
      <c r="CA33" s="83"/>
    </row>
    <row r="34" spans="1:79" ht="14.25" customHeight="1" x14ac:dyDescent="0.2">
      <c r="A34" s="74"/>
      <c r="B34" s="100"/>
      <c r="C34" s="74"/>
      <c r="D34" s="74"/>
      <c r="E34" s="74"/>
      <c r="F34" s="74"/>
      <c r="G34" s="74"/>
      <c r="H34" s="74"/>
      <c r="I34" s="74"/>
      <c r="J34" s="74"/>
      <c r="K34" s="74"/>
      <c r="L34" s="74"/>
      <c r="M34" s="74"/>
      <c r="N34" s="74"/>
      <c r="O34" s="74"/>
      <c r="P34" s="100"/>
      <c r="Q34" s="72"/>
      <c r="R34" s="94" t="s">
        <v>18</v>
      </c>
      <c r="S34" s="72"/>
      <c r="T34" s="72"/>
      <c r="U34" s="72"/>
      <c r="V34" s="96"/>
      <c r="W34" s="97"/>
      <c r="X34" s="96"/>
      <c r="Y34" s="99"/>
      <c r="Z34" s="97"/>
      <c r="AA34" s="99"/>
      <c r="AB34" s="96"/>
      <c r="AC34" s="96"/>
      <c r="AD34" s="96"/>
      <c r="AE34" s="267" t="s">
        <v>23</v>
      </c>
      <c r="AF34" s="72"/>
      <c r="AG34" s="72"/>
      <c r="AH34" s="91" t="s">
        <v>28</v>
      </c>
      <c r="AI34" s="72"/>
      <c r="AJ34" s="72"/>
      <c r="AK34" s="72"/>
      <c r="AL34" s="72"/>
      <c r="AM34" s="72"/>
      <c r="AN34" s="72"/>
      <c r="AO34" s="72"/>
      <c r="AP34" s="72"/>
      <c r="AQ34" s="72"/>
      <c r="AR34" s="72"/>
      <c r="AS34" s="72"/>
      <c r="AT34" s="72"/>
      <c r="AU34" s="72"/>
      <c r="AV34" s="73"/>
      <c r="AW34" s="72"/>
      <c r="AX34" s="337"/>
      <c r="AY34" s="338"/>
      <c r="AZ34" s="338"/>
      <c r="BA34" s="338"/>
      <c r="BB34" s="338"/>
      <c r="BC34" s="338"/>
      <c r="BD34" s="338"/>
      <c r="BE34" s="338"/>
      <c r="BF34" s="338"/>
      <c r="BG34" s="338"/>
      <c r="BH34" s="338"/>
      <c r="BI34" s="338"/>
      <c r="BJ34" s="338"/>
      <c r="BK34" s="89"/>
      <c r="BL34" s="88"/>
      <c r="BM34" s="88"/>
      <c r="BN34" s="73"/>
      <c r="BO34" s="72"/>
      <c r="BP34" s="72"/>
      <c r="BQ34" s="72"/>
      <c r="BR34" s="72"/>
      <c r="BS34" s="72"/>
      <c r="BT34" s="72"/>
      <c r="BU34" s="72"/>
      <c r="BV34" s="72"/>
      <c r="BW34" s="72"/>
      <c r="BX34" s="72"/>
      <c r="BY34" s="72"/>
      <c r="BZ34" s="72"/>
      <c r="CA34" s="83"/>
    </row>
    <row r="35" spans="1:79" ht="14.25" customHeight="1" x14ac:dyDescent="0.2">
      <c r="A35" s="74"/>
      <c r="B35" s="326" t="str">
        <f>"PREPARED BY "&amp;Help!C19</f>
        <v>PREPARED BY Preparer's Name</v>
      </c>
      <c r="C35" s="327"/>
      <c r="D35" s="327"/>
      <c r="E35" s="327"/>
      <c r="F35" s="327"/>
      <c r="G35" s="327"/>
      <c r="H35" s="327"/>
      <c r="I35" s="327"/>
      <c r="J35" s="327"/>
      <c r="K35" s="327"/>
      <c r="L35" s="327"/>
      <c r="M35" s="327"/>
      <c r="N35" s="327"/>
      <c r="O35" s="328"/>
      <c r="P35" s="100"/>
      <c r="Q35" s="72"/>
      <c r="R35" s="94"/>
      <c r="S35" s="72"/>
      <c r="T35" s="72"/>
      <c r="U35" s="72"/>
      <c r="V35" s="72"/>
      <c r="W35" s="71"/>
      <c r="X35" s="72"/>
      <c r="Y35" s="86"/>
      <c r="Z35" s="71"/>
      <c r="AA35" s="75"/>
      <c r="AB35" s="72"/>
      <c r="AC35" s="72"/>
      <c r="AD35" s="72"/>
      <c r="AE35" s="269"/>
      <c r="AF35" s="72"/>
      <c r="AG35" s="72"/>
      <c r="AH35" s="305" t="str">
        <f>"of the 90% of the amounts collected for the same sources during the fiscal year ending June 30, "&amp;Help!C17+1&amp;"."</f>
        <v>of the 90% of the amounts collected for the same sources during the fiscal year ending June 30, 2012.</v>
      </c>
      <c r="AI35" s="72"/>
      <c r="AJ35" s="72"/>
      <c r="AK35" s="72"/>
      <c r="AL35" s="72"/>
      <c r="AM35" s="72"/>
      <c r="AN35" s="72"/>
      <c r="AO35" s="72"/>
      <c r="AP35" s="72"/>
      <c r="AQ35" s="72"/>
      <c r="AR35" s="72"/>
      <c r="AS35" s="72"/>
      <c r="AT35" s="72"/>
      <c r="AU35" s="72"/>
      <c r="AV35" s="73"/>
      <c r="AW35" s="72"/>
      <c r="AX35" s="337"/>
      <c r="AY35" s="338"/>
      <c r="AZ35" s="338"/>
      <c r="BA35" s="338"/>
      <c r="BB35" s="338"/>
      <c r="BC35" s="338"/>
      <c r="BD35" s="338"/>
      <c r="BE35" s="338"/>
      <c r="BF35" s="338"/>
      <c r="BG35" s="338"/>
      <c r="BH35" s="338"/>
      <c r="BI35" s="338"/>
      <c r="BJ35" s="338"/>
      <c r="BK35" s="89"/>
      <c r="BL35" s="88"/>
      <c r="BM35" s="88"/>
      <c r="BN35" s="73"/>
      <c r="BO35" s="72"/>
      <c r="BP35" s="72"/>
      <c r="BQ35" s="72"/>
      <c r="BR35" s="72"/>
      <c r="BS35" s="72"/>
      <c r="BT35" s="72"/>
      <c r="BU35" s="72"/>
      <c r="BV35" s="72"/>
      <c r="BW35" s="72"/>
      <c r="BX35" s="72"/>
      <c r="BY35" s="72"/>
      <c r="BZ35" s="72"/>
      <c r="CA35" s="83"/>
    </row>
    <row r="36" spans="1:79" ht="14.25" customHeight="1" x14ac:dyDescent="0.2">
      <c r="A36" s="74"/>
      <c r="B36" s="326" t="str">
        <f>"SUBMITTED TO THE "&amp;Help!C15&amp;" COUNTY"</f>
        <v>SUBMITTED TO THE COUNTY NAME COUNTY</v>
      </c>
      <c r="C36" s="327"/>
      <c r="D36" s="327"/>
      <c r="E36" s="327"/>
      <c r="F36" s="327"/>
      <c r="G36" s="327"/>
      <c r="H36" s="327"/>
      <c r="I36" s="327"/>
      <c r="J36" s="327"/>
      <c r="K36" s="327"/>
      <c r="L36" s="327"/>
      <c r="M36" s="327"/>
      <c r="N36" s="327"/>
      <c r="O36" s="328"/>
      <c r="P36" s="87"/>
      <c r="Q36" s="72"/>
      <c r="R36" s="94" t="s">
        <v>19</v>
      </c>
      <c r="S36" s="72"/>
      <c r="T36" s="72"/>
      <c r="U36" s="72"/>
      <c r="V36" s="72"/>
      <c r="W36" s="97"/>
      <c r="X36" s="96"/>
      <c r="Y36" s="102"/>
      <c r="Z36" s="97"/>
      <c r="AA36" s="99"/>
      <c r="AB36" s="96"/>
      <c r="AC36" s="96"/>
      <c r="AD36" s="96"/>
      <c r="AE36" s="267" t="s">
        <v>23</v>
      </c>
      <c r="AF36" s="72"/>
      <c r="AG36" s="72"/>
      <c r="AH36" s="91"/>
      <c r="AI36" s="72"/>
      <c r="AJ36" s="72"/>
      <c r="AK36" s="72"/>
      <c r="AL36" s="72"/>
      <c r="AM36" s="72"/>
      <c r="AN36" s="72"/>
      <c r="AO36" s="72"/>
      <c r="AP36" s="72"/>
      <c r="AQ36" s="72"/>
      <c r="AR36" s="72"/>
      <c r="AS36" s="72"/>
      <c r="AT36" s="72"/>
      <c r="AU36" s="72"/>
      <c r="AV36" s="73"/>
      <c r="AW36" s="72"/>
      <c r="AX36" s="337"/>
      <c r="AY36" s="338"/>
      <c r="AZ36" s="338"/>
      <c r="BA36" s="338"/>
      <c r="BB36" s="338"/>
      <c r="BC36" s="338"/>
      <c r="BD36" s="338"/>
      <c r="BE36" s="338"/>
      <c r="BF36" s="338"/>
      <c r="BG36" s="338"/>
      <c r="BH36" s="338"/>
      <c r="BI36" s="338"/>
      <c r="BJ36" s="338"/>
      <c r="BK36" s="89"/>
      <c r="BL36" s="88"/>
      <c r="BM36" s="88"/>
      <c r="BN36" s="73"/>
      <c r="BO36" s="72"/>
      <c r="BP36" s="72"/>
      <c r="BQ36" s="72"/>
      <c r="BR36" s="72"/>
      <c r="BS36" s="72"/>
      <c r="BT36" s="72"/>
      <c r="BU36" s="72"/>
      <c r="BV36" s="72"/>
      <c r="BW36" s="72"/>
      <c r="BX36" s="72"/>
      <c r="BY36" s="72"/>
      <c r="BZ36" s="72"/>
      <c r="CA36" s="83"/>
    </row>
    <row r="37" spans="1:79" ht="14.25" customHeight="1" x14ac:dyDescent="0.2">
      <c r="A37" s="74"/>
      <c r="B37" s="326" t="str">
        <f>"EXCISE BOARD THIS  ____  DAY OF _________________________ "&amp;Help!C17+1</f>
        <v>EXCISE BOARD THIS  ____  DAY OF _________________________ 2012</v>
      </c>
      <c r="C37" s="327"/>
      <c r="D37" s="327"/>
      <c r="E37" s="327"/>
      <c r="F37" s="327"/>
      <c r="G37" s="327"/>
      <c r="H37" s="327"/>
      <c r="I37" s="327"/>
      <c r="J37" s="327"/>
      <c r="K37" s="327"/>
      <c r="L37" s="327"/>
      <c r="M37" s="327"/>
      <c r="N37" s="327"/>
      <c r="O37" s="328"/>
      <c r="P37" s="73"/>
      <c r="Q37" s="72"/>
      <c r="R37" s="94"/>
      <c r="S37" s="72" t="s">
        <v>20</v>
      </c>
      <c r="T37" s="72"/>
      <c r="U37" s="72"/>
      <c r="V37" s="72"/>
      <c r="W37" s="71"/>
      <c r="X37" s="72"/>
      <c r="Y37" s="75"/>
      <c r="Z37" s="71"/>
      <c r="AA37" s="75"/>
      <c r="AB37" s="72"/>
      <c r="AC37" s="72"/>
      <c r="AD37" s="72"/>
      <c r="AE37" s="269"/>
      <c r="AF37" s="72"/>
      <c r="AG37" s="72"/>
      <c r="AH37" s="305" t="str">
        <f>"Dated at the office of the City/Town Clerk, at "&amp;Help!C20&amp;", Oklahoma, this ____ day of _________________, "&amp;Help!C17+1&amp;"."</f>
        <v>Dated at the office of the City/Town Clerk, at City Name, Oklahoma, this ____ day of _________________, 2012.</v>
      </c>
      <c r="AI37" s="72"/>
      <c r="AJ37" s="72"/>
      <c r="AK37" s="72"/>
      <c r="AL37" s="72"/>
      <c r="AM37" s="72"/>
      <c r="AN37" s="71"/>
      <c r="AO37" s="71"/>
      <c r="AP37" s="72"/>
      <c r="AQ37" s="72"/>
      <c r="AR37" s="72"/>
      <c r="AS37" s="72"/>
      <c r="AT37" s="72"/>
      <c r="AU37" s="72"/>
      <c r="AV37" s="73"/>
      <c r="AW37" s="72"/>
      <c r="AX37" s="335" t="str">
        <f>"This report is intended solely for the information and use of management of "&amp;Help!C20&amp;", Oklahoma, "&amp;Help!C16&amp;" County"&amp;" Excise Board, and for filing with the State Auditor and Inspector and is not intended to be and should not be used by anyone"&amp;" other than these specified parties."</f>
        <v>This report is intended solely for the information and use of management of City Name, Oklahoma, County Name County Excise Board, and for filing with the State Auditor and Inspector and is not intended to be and should not be used by anyone other than these specified parties.</v>
      </c>
      <c r="AY37" s="336"/>
      <c r="AZ37" s="336"/>
      <c r="BA37" s="336"/>
      <c r="BB37" s="336"/>
      <c r="BC37" s="336"/>
      <c r="BD37" s="336"/>
      <c r="BE37" s="336"/>
      <c r="BF37" s="336"/>
      <c r="BG37" s="336"/>
      <c r="BH37" s="336"/>
      <c r="BI37" s="336"/>
      <c r="BJ37" s="336"/>
      <c r="BK37" s="89"/>
      <c r="BL37" s="88"/>
      <c r="BM37" s="88"/>
      <c r="BN37" s="73"/>
      <c r="BO37" s="72"/>
      <c r="BP37" s="72"/>
      <c r="BQ37" s="72"/>
      <c r="BR37" s="72"/>
      <c r="BS37" s="72"/>
      <c r="BT37" s="72"/>
      <c r="BU37" s="72"/>
      <c r="BV37" s="72"/>
      <c r="BW37" s="72"/>
      <c r="BX37" s="72"/>
      <c r="BY37" s="72"/>
      <c r="BZ37" s="72"/>
      <c r="CA37" s="83"/>
    </row>
    <row r="38" spans="1:79" ht="14.25" customHeight="1" x14ac:dyDescent="0.2">
      <c r="A38" s="74"/>
      <c r="B38" s="100"/>
      <c r="C38" s="74"/>
      <c r="D38" s="74"/>
      <c r="E38" s="74"/>
      <c r="F38" s="74"/>
      <c r="G38" s="74"/>
      <c r="H38" s="74"/>
      <c r="I38" s="74"/>
      <c r="J38" s="74"/>
      <c r="K38" s="74"/>
      <c r="L38" s="74"/>
      <c r="M38" s="74"/>
      <c r="N38" s="74"/>
      <c r="O38" s="74"/>
      <c r="P38" s="100"/>
      <c r="Q38" s="72"/>
      <c r="R38" s="94"/>
      <c r="S38" s="72"/>
      <c r="T38" s="72"/>
      <c r="U38" s="72"/>
      <c r="V38" s="72"/>
      <c r="W38" s="71"/>
      <c r="X38" s="72"/>
      <c r="Y38" s="86"/>
      <c r="Z38" s="71"/>
      <c r="AA38" s="75"/>
      <c r="AB38" s="72"/>
      <c r="AC38" s="72"/>
      <c r="AD38" s="72"/>
      <c r="AE38" s="269"/>
      <c r="AF38" s="72"/>
      <c r="AG38" s="72"/>
      <c r="AH38" s="91"/>
      <c r="AI38" s="72"/>
      <c r="AJ38" s="72"/>
      <c r="AK38" s="72"/>
      <c r="AL38" s="72"/>
      <c r="AM38" s="72"/>
      <c r="AN38" s="72"/>
      <c r="AO38" s="72"/>
      <c r="AP38" s="72"/>
      <c r="AQ38" s="72"/>
      <c r="AR38" s="72"/>
      <c r="AS38" s="72"/>
      <c r="AT38" s="72"/>
      <c r="AU38" s="72"/>
      <c r="AV38" s="73"/>
      <c r="AW38" s="72"/>
      <c r="AX38" s="335"/>
      <c r="AY38" s="336"/>
      <c r="AZ38" s="336"/>
      <c r="BA38" s="336"/>
      <c r="BB38" s="336"/>
      <c r="BC38" s="336"/>
      <c r="BD38" s="336"/>
      <c r="BE38" s="336"/>
      <c r="BF38" s="336"/>
      <c r="BG38" s="336"/>
      <c r="BH38" s="336"/>
      <c r="BI38" s="336"/>
      <c r="BJ38" s="336"/>
      <c r="BK38" s="89"/>
      <c r="BL38" s="88"/>
      <c r="BM38" s="88"/>
      <c r="BN38" s="73"/>
      <c r="BO38" s="72"/>
      <c r="BP38" s="72"/>
      <c r="BQ38" s="72"/>
      <c r="BR38" s="72"/>
      <c r="BS38" s="72"/>
      <c r="BT38" s="72"/>
      <c r="BU38" s="72"/>
      <c r="BV38" s="72"/>
      <c r="BW38" s="72"/>
      <c r="BX38" s="72"/>
      <c r="BY38" s="72"/>
      <c r="BZ38" s="72"/>
      <c r="CA38" s="83"/>
    </row>
    <row r="39" spans="1:79" ht="14.25" customHeight="1" x14ac:dyDescent="0.2">
      <c r="A39" s="72"/>
      <c r="B39" s="323" t="s">
        <v>0</v>
      </c>
      <c r="C39" s="324"/>
      <c r="D39" s="324"/>
      <c r="E39" s="324"/>
      <c r="F39" s="324"/>
      <c r="G39" s="324"/>
      <c r="H39" s="324"/>
      <c r="I39" s="324"/>
      <c r="J39" s="324"/>
      <c r="K39" s="324"/>
      <c r="L39" s="324"/>
      <c r="M39" s="324"/>
      <c r="N39" s="324"/>
      <c r="O39" s="325"/>
      <c r="P39" s="87"/>
      <c r="Q39" s="72"/>
      <c r="R39" s="94" t="s">
        <v>21</v>
      </c>
      <c r="S39" s="72"/>
      <c r="T39" s="72"/>
      <c r="U39" s="72"/>
      <c r="V39" s="96"/>
      <c r="W39" s="97"/>
      <c r="X39" s="96"/>
      <c r="Y39" s="99"/>
      <c r="Z39" s="97"/>
      <c r="AA39" s="99"/>
      <c r="AB39" s="96"/>
      <c r="AC39" s="96"/>
      <c r="AD39" s="96"/>
      <c r="AE39" s="267" t="s">
        <v>23</v>
      </c>
      <c r="AF39" s="72"/>
      <c r="AG39" s="72"/>
      <c r="AH39" s="91"/>
      <c r="AI39" s="116"/>
      <c r="AJ39" s="117"/>
      <c r="AK39" s="117"/>
      <c r="AL39" s="118"/>
      <c r="AM39" s="116"/>
      <c r="AN39" s="72"/>
      <c r="AO39" s="117"/>
      <c r="AP39" s="116"/>
      <c r="AQ39" s="116"/>
      <c r="AR39" s="116"/>
      <c r="AS39" s="116"/>
      <c r="AT39" s="86"/>
      <c r="AU39" s="74"/>
      <c r="AV39" s="73"/>
      <c r="AW39" s="72"/>
      <c r="AX39" s="335"/>
      <c r="AY39" s="336"/>
      <c r="AZ39" s="336"/>
      <c r="BA39" s="336"/>
      <c r="BB39" s="336"/>
      <c r="BC39" s="336"/>
      <c r="BD39" s="336"/>
      <c r="BE39" s="336"/>
      <c r="BF39" s="336"/>
      <c r="BG39" s="336"/>
      <c r="BH39" s="336"/>
      <c r="BI39" s="336"/>
      <c r="BJ39" s="336"/>
      <c r="BK39" s="89"/>
      <c r="BL39" s="88"/>
      <c r="BM39" s="88"/>
      <c r="BN39" s="73"/>
      <c r="BO39" s="72"/>
      <c r="BP39" s="72"/>
      <c r="BQ39" s="72"/>
      <c r="BR39" s="72"/>
      <c r="BS39" s="72"/>
      <c r="BT39" s="72"/>
      <c r="BU39" s="72"/>
      <c r="BV39" s="72"/>
      <c r="BW39" s="72"/>
      <c r="BX39" s="72"/>
      <c r="BY39" s="72"/>
      <c r="BZ39" s="72"/>
      <c r="CA39" s="83"/>
    </row>
    <row r="40" spans="1:79" ht="14.25" customHeight="1" x14ac:dyDescent="0.2">
      <c r="A40" s="74"/>
      <c r="B40" s="100"/>
      <c r="C40" s="74"/>
      <c r="D40" s="74"/>
      <c r="E40" s="74"/>
      <c r="F40" s="74"/>
      <c r="G40" s="74"/>
      <c r="H40" s="74"/>
      <c r="I40" s="74"/>
      <c r="J40" s="74"/>
      <c r="K40" s="74"/>
      <c r="L40" s="74"/>
      <c r="M40" s="74"/>
      <c r="N40" s="74"/>
      <c r="O40" s="74"/>
      <c r="P40" s="100"/>
      <c r="Q40" s="71"/>
      <c r="R40" s="73"/>
      <c r="S40" s="74"/>
      <c r="T40" s="72"/>
      <c r="U40" s="71"/>
      <c r="V40" s="72"/>
      <c r="W40" s="72"/>
      <c r="X40" s="72"/>
      <c r="Y40" s="72"/>
      <c r="Z40" s="72"/>
      <c r="AA40" s="72"/>
      <c r="AB40" s="72"/>
      <c r="AC40" s="72"/>
      <c r="AD40" s="72"/>
      <c r="AE40" s="83"/>
      <c r="AF40" s="72"/>
      <c r="AG40" s="72"/>
      <c r="AH40" s="113"/>
      <c r="AI40" s="74" t="s">
        <v>2</v>
      </c>
      <c r="AJ40" s="74"/>
      <c r="AK40" s="74"/>
      <c r="AL40" s="72"/>
      <c r="AM40" s="74"/>
      <c r="AN40" s="74"/>
      <c r="AO40" s="74" t="s">
        <v>696</v>
      </c>
      <c r="AP40" s="74"/>
      <c r="AQ40" s="74"/>
      <c r="AR40" s="74"/>
      <c r="AS40" s="74"/>
      <c r="AT40" s="74"/>
      <c r="AU40" s="74"/>
      <c r="AV40" s="73"/>
      <c r="AW40" s="72"/>
      <c r="AX40" s="303"/>
      <c r="BK40" s="89"/>
      <c r="BL40" s="88"/>
      <c r="BM40" s="88"/>
      <c r="BN40" s="73"/>
      <c r="BO40" s="72"/>
      <c r="BP40" s="72"/>
      <c r="BQ40" s="72"/>
      <c r="BR40" s="72"/>
      <c r="BS40" s="72"/>
      <c r="BT40" s="72"/>
      <c r="BU40" s="72"/>
      <c r="BV40" s="72"/>
      <c r="BW40" s="72"/>
      <c r="BX40" s="72"/>
      <c r="BY40" s="72"/>
      <c r="BZ40" s="72"/>
      <c r="CA40" s="83"/>
    </row>
    <row r="41" spans="1:79" ht="14.25" customHeight="1" x14ac:dyDescent="0.2">
      <c r="A41" s="74"/>
      <c r="B41" s="73"/>
      <c r="C41" s="74" t="s">
        <v>639</v>
      </c>
      <c r="D41" s="86"/>
      <c r="E41" s="86"/>
      <c r="F41" s="74"/>
      <c r="H41" s="72"/>
      <c r="I41" s="74" t="s">
        <v>688</v>
      </c>
      <c r="J41" s="72"/>
      <c r="K41" s="72"/>
      <c r="L41" s="72"/>
      <c r="M41" s="72"/>
      <c r="N41" s="86"/>
      <c r="O41" s="101"/>
      <c r="P41" s="74"/>
      <c r="Q41" s="72"/>
      <c r="R41" s="73"/>
      <c r="S41" s="74"/>
      <c r="T41" s="72"/>
      <c r="U41" s="71"/>
      <c r="V41" s="72"/>
      <c r="W41" s="72"/>
      <c r="X41" s="72"/>
      <c r="Y41" s="72"/>
      <c r="Z41" s="72"/>
      <c r="AA41" s="72"/>
      <c r="AB41" s="72"/>
      <c r="AC41" s="72"/>
      <c r="AD41" s="72"/>
      <c r="AE41" s="83"/>
      <c r="AF41" s="72"/>
      <c r="AG41" s="72"/>
      <c r="AH41" s="114"/>
      <c r="AI41" s="117"/>
      <c r="AJ41" s="117"/>
      <c r="AK41" s="117"/>
      <c r="AL41" s="116"/>
      <c r="AM41" s="116"/>
      <c r="AN41" s="72"/>
      <c r="AO41" s="116"/>
      <c r="AP41" s="116"/>
      <c r="AQ41" s="116"/>
      <c r="AR41" s="118"/>
      <c r="AS41" s="116"/>
      <c r="AT41" s="86"/>
      <c r="AU41" s="74"/>
      <c r="AV41" s="100"/>
      <c r="AW41" s="74"/>
      <c r="AX41" s="303"/>
      <c r="BK41" s="89"/>
      <c r="BL41" s="88"/>
      <c r="BM41" s="88"/>
      <c r="BN41" s="73"/>
      <c r="BO41" s="72"/>
      <c r="BP41" s="72"/>
      <c r="BQ41" s="72"/>
      <c r="BR41" s="72"/>
      <c r="BS41" s="72"/>
      <c r="BT41" s="72"/>
      <c r="BU41" s="72"/>
      <c r="BV41" s="72"/>
      <c r="BW41" s="72"/>
      <c r="BX41" s="72"/>
      <c r="BY41" s="72"/>
      <c r="BZ41" s="72"/>
      <c r="CA41" s="83"/>
    </row>
    <row r="42" spans="1:79" ht="14.25" customHeight="1" x14ac:dyDescent="0.2">
      <c r="A42" s="74"/>
      <c r="B42" s="100"/>
      <c r="C42" s="74"/>
      <c r="D42" s="74"/>
      <c r="E42" s="74"/>
      <c r="F42" s="74"/>
      <c r="H42" s="74"/>
      <c r="I42" s="72"/>
      <c r="J42" s="74"/>
      <c r="K42" s="74"/>
      <c r="L42" s="74"/>
      <c r="M42" s="74"/>
      <c r="N42" s="74"/>
      <c r="O42" s="101"/>
      <c r="P42" s="74"/>
      <c r="Q42" s="72"/>
      <c r="R42" s="73"/>
      <c r="S42" s="74"/>
      <c r="T42" s="72"/>
      <c r="U42" s="71"/>
      <c r="V42" s="72"/>
      <c r="W42" s="72"/>
      <c r="X42" s="72"/>
      <c r="Y42" s="72"/>
      <c r="Z42" s="72"/>
      <c r="AA42" s="72"/>
      <c r="AB42" s="72"/>
      <c r="AC42" s="72"/>
      <c r="AD42" s="72"/>
      <c r="AE42" s="83"/>
      <c r="AF42" s="72"/>
      <c r="AG42" s="72"/>
      <c r="AH42" s="113"/>
      <c r="AI42" s="74" t="s">
        <v>696</v>
      </c>
      <c r="AJ42" s="74"/>
      <c r="AK42" s="74"/>
      <c r="AL42" s="72"/>
      <c r="AM42" s="74"/>
      <c r="AN42" s="74"/>
      <c r="AO42" s="74" t="s">
        <v>696</v>
      </c>
      <c r="AP42" s="74"/>
      <c r="AQ42" s="74"/>
      <c r="AR42" s="74"/>
      <c r="AS42" s="74"/>
      <c r="AT42" s="74"/>
      <c r="AU42" s="74"/>
      <c r="AV42" s="100"/>
      <c r="AW42" s="74"/>
      <c r="AX42" s="303"/>
      <c r="AZ42" s="88"/>
      <c r="BA42" s="88"/>
      <c r="BB42" s="88"/>
      <c r="BC42" s="88"/>
      <c r="BD42" s="88"/>
      <c r="BE42" s="88"/>
      <c r="BF42" s="88"/>
      <c r="BG42" s="88"/>
      <c r="BH42" s="88"/>
      <c r="BI42" s="88"/>
      <c r="BJ42" s="88"/>
      <c r="BK42" s="89"/>
      <c r="BL42" s="88"/>
      <c r="BM42" s="88"/>
      <c r="BN42" s="73"/>
      <c r="BO42" s="72"/>
      <c r="BP42" s="72"/>
      <c r="BQ42" s="72"/>
      <c r="BR42" s="72"/>
      <c r="BS42" s="72"/>
      <c r="BT42" s="72"/>
      <c r="BU42" s="72"/>
      <c r="BV42" s="72"/>
      <c r="BW42" s="72"/>
      <c r="BX42" s="72"/>
      <c r="BY42" s="72"/>
      <c r="BZ42" s="72"/>
      <c r="CA42" s="83"/>
    </row>
    <row r="43" spans="1:79" ht="14.25" customHeight="1" x14ac:dyDescent="0.2">
      <c r="A43" s="72"/>
      <c r="B43" s="73"/>
      <c r="C43" s="74" t="s">
        <v>687</v>
      </c>
      <c r="D43" s="86"/>
      <c r="E43" s="86"/>
      <c r="F43" s="86"/>
      <c r="H43" s="72"/>
      <c r="I43" s="74" t="s">
        <v>688</v>
      </c>
      <c r="J43" s="72"/>
      <c r="K43" s="72"/>
      <c r="L43" s="74"/>
      <c r="M43" s="72"/>
      <c r="N43" s="86"/>
      <c r="O43" s="101"/>
      <c r="P43" s="74"/>
      <c r="Q43" s="72"/>
      <c r="R43" s="73"/>
      <c r="S43" s="74"/>
      <c r="T43" s="72"/>
      <c r="U43" s="71"/>
      <c r="V43" s="72"/>
      <c r="W43" s="72"/>
      <c r="X43" s="72"/>
      <c r="Y43" s="72"/>
      <c r="Z43" s="72"/>
      <c r="AA43" s="72"/>
      <c r="AB43" s="72"/>
      <c r="AC43" s="72"/>
      <c r="AD43" s="72"/>
      <c r="AE43" s="83"/>
      <c r="AF43" s="72"/>
      <c r="AG43" s="72"/>
      <c r="AH43" s="113"/>
      <c r="AI43" s="74"/>
      <c r="AJ43" s="74"/>
      <c r="AK43" s="74"/>
      <c r="AL43" s="72"/>
      <c r="AM43" s="74"/>
      <c r="AN43" s="74"/>
      <c r="AO43" s="72"/>
      <c r="AP43" s="74"/>
      <c r="AQ43" s="74"/>
      <c r="AR43" s="74"/>
      <c r="AS43" s="74"/>
      <c r="AT43" s="74"/>
      <c r="AU43" s="74"/>
      <c r="AV43" s="100"/>
      <c r="AW43" s="74"/>
      <c r="AX43" s="303"/>
      <c r="AY43" s="75"/>
      <c r="AZ43" s="75"/>
      <c r="BA43" s="75"/>
      <c r="BB43" s="75"/>
      <c r="BC43" s="88"/>
      <c r="BD43" s="71"/>
      <c r="BE43" s="71"/>
      <c r="BF43" s="71"/>
      <c r="BG43" s="88"/>
      <c r="BH43" s="88"/>
      <c r="BI43" s="88"/>
      <c r="BJ43" s="88"/>
      <c r="BK43" s="89"/>
      <c r="BL43" s="88"/>
      <c r="BM43" s="88"/>
      <c r="BN43" s="73"/>
      <c r="BO43" s="72"/>
      <c r="BP43" s="72"/>
      <c r="BQ43" s="72"/>
      <c r="BR43" s="72"/>
      <c r="BS43" s="72"/>
      <c r="BT43" s="72"/>
      <c r="BU43" s="72"/>
      <c r="BV43" s="72"/>
      <c r="BW43" s="72"/>
      <c r="BX43" s="72"/>
      <c r="BY43" s="72"/>
      <c r="BZ43" s="72"/>
      <c r="CA43" s="83"/>
    </row>
    <row r="44" spans="1:79" ht="14.25" customHeight="1" x14ac:dyDescent="0.2">
      <c r="A44" s="72"/>
      <c r="B44" s="73"/>
      <c r="C44" s="74"/>
      <c r="D44" s="74"/>
      <c r="E44" s="74"/>
      <c r="F44" s="74"/>
      <c r="H44" s="74"/>
      <c r="I44" s="72"/>
      <c r="J44" s="74"/>
      <c r="K44" s="74"/>
      <c r="L44" s="74"/>
      <c r="M44" s="74"/>
      <c r="N44" s="74"/>
      <c r="O44" s="101"/>
      <c r="P44" s="74"/>
      <c r="Q44" s="72"/>
      <c r="R44" s="73"/>
      <c r="S44" s="74"/>
      <c r="T44" s="72"/>
      <c r="U44" s="71"/>
      <c r="V44" s="72"/>
      <c r="W44" s="72"/>
      <c r="X44" s="72"/>
      <c r="Y44" s="72"/>
      <c r="Z44" s="72"/>
      <c r="AA44" s="72"/>
      <c r="AB44" s="72"/>
      <c r="AC44" s="72"/>
      <c r="AD44" s="72"/>
      <c r="AE44" s="83"/>
      <c r="AF44" s="72"/>
      <c r="AG44" s="72"/>
      <c r="AH44" s="113"/>
      <c r="AI44" s="117"/>
      <c r="AJ44" s="117"/>
      <c r="AK44" s="117"/>
      <c r="AL44" s="116"/>
      <c r="AM44" s="116"/>
      <c r="AN44" s="72"/>
      <c r="AO44" s="116"/>
      <c r="AP44" s="116"/>
      <c r="AQ44" s="116"/>
      <c r="AR44" s="118"/>
      <c r="AS44" s="116"/>
      <c r="AT44" s="86"/>
      <c r="AU44" s="74"/>
      <c r="AV44" s="100"/>
      <c r="AW44" s="74"/>
      <c r="AX44" s="306" t="s">
        <v>824</v>
      </c>
      <c r="AY44" s="315"/>
      <c r="AZ44" s="88"/>
      <c r="BA44" s="88"/>
      <c r="BB44" s="88"/>
      <c r="BC44" s="88"/>
      <c r="BD44" s="88"/>
      <c r="BE44" s="88"/>
      <c r="BF44" s="88"/>
      <c r="BG44" s="88"/>
      <c r="BH44" s="88"/>
      <c r="BI44" s="88"/>
      <c r="BJ44" s="88"/>
      <c r="BK44" s="89"/>
      <c r="BL44" s="87"/>
      <c r="BM44" s="88"/>
      <c r="BN44" s="73"/>
      <c r="BO44" s="72"/>
      <c r="BP44" s="72"/>
      <c r="BQ44" s="72"/>
      <c r="BR44" s="72"/>
      <c r="BS44" s="72"/>
      <c r="BT44" s="72"/>
      <c r="BU44" s="72"/>
      <c r="BV44" s="72"/>
      <c r="BW44" s="72"/>
      <c r="BX44" s="72"/>
      <c r="BY44" s="72"/>
      <c r="BZ44" s="72"/>
      <c r="CA44" s="83"/>
    </row>
    <row r="45" spans="1:79" ht="14.25" customHeight="1" x14ac:dyDescent="0.2">
      <c r="A45" s="74"/>
      <c r="B45" s="100"/>
      <c r="C45" s="74"/>
      <c r="D45" s="74"/>
      <c r="E45" s="74"/>
      <c r="F45" s="74"/>
      <c r="H45" s="74"/>
      <c r="I45" s="72"/>
      <c r="J45" s="74"/>
      <c r="K45" s="74"/>
      <c r="L45" s="74"/>
      <c r="M45" s="74"/>
      <c r="N45" s="74"/>
      <c r="O45" s="101"/>
      <c r="P45" s="74"/>
      <c r="Q45" s="72"/>
      <c r="R45" s="73"/>
      <c r="S45" s="74"/>
      <c r="T45" s="72"/>
      <c r="U45" s="71"/>
      <c r="V45" s="72"/>
      <c r="W45" s="72"/>
      <c r="X45" s="72"/>
      <c r="Y45" s="72"/>
      <c r="Z45" s="72"/>
      <c r="AA45" s="72"/>
      <c r="AB45" s="72"/>
      <c r="AC45" s="72"/>
      <c r="AD45" s="72"/>
      <c r="AE45" s="83"/>
      <c r="AF45" s="72"/>
      <c r="AG45" s="72"/>
      <c r="AH45" s="113"/>
      <c r="AI45" s="74" t="s">
        <v>696</v>
      </c>
      <c r="AJ45" s="74"/>
      <c r="AK45" s="74"/>
      <c r="AL45" s="72"/>
      <c r="AM45" s="74"/>
      <c r="AN45" s="74"/>
      <c r="AO45" s="74" t="s">
        <v>1</v>
      </c>
      <c r="AP45" s="74"/>
      <c r="AQ45" s="74"/>
      <c r="AR45" s="74"/>
      <c r="AS45" s="74"/>
      <c r="AT45" s="74"/>
      <c r="AU45" s="74"/>
      <c r="AV45" s="100"/>
      <c r="AW45" s="74"/>
      <c r="AX45" s="306" t="s">
        <v>825</v>
      </c>
      <c r="AY45" s="72"/>
      <c r="AZ45" s="72"/>
      <c r="BA45" s="72"/>
      <c r="BB45" s="72"/>
      <c r="BC45" s="72"/>
      <c r="BD45" s="72"/>
      <c r="BE45" s="72"/>
      <c r="BF45" s="72"/>
      <c r="BG45" s="72"/>
      <c r="BH45" s="72"/>
      <c r="BI45" s="72"/>
      <c r="BJ45" s="72"/>
      <c r="BK45" s="83"/>
      <c r="BL45" s="73"/>
      <c r="BM45" s="88"/>
      <c r="BN45" s="73"/>
      <c r="BO45" s="72"/>
      <c r="BP45" s="72"/>
      <c r="BQ45" s="72"/>
      <c r="BR45" s="72"/>
      <c r="BS45" s="72"/>
      <c r="BT45" s="72"/>
      <c r="BU45" s="72"/>
      <c r="BV45" s="72"/>
      <c r="BW45" s="72"/>
      <c r="BX45" s="72"/>
      <c r="BY45" s="72"/>
      <c r="BZ45" s="72"/>
      <c r="CA45" s="83"/>
    </row>
    <row r="46" spans="1:79" ht="14.25" customHeight="1" x14ac:dyDescent="0.2">
      <c r="A46" s="72"/>
      <c r="B46" s="73"/>
      <c r="C46" s="74" t="s">
        <v>687</v>
      </c>
      <c r="D46" s="86"/>
      <c r="E46" s="86"/>
      <c r="F46" s="74"/>
      <c r="H46" s="72"/>
      <c r="I46" s="74" t="s">
        <v>685</v>
      </c>
      <c r="J46" s="72"/>
      <c r="K46" s="74"/>
      <c r="L46" s="74"/>
      <c r="M46" s="72"/>
      <c r="N46" s="86"/>
      <c r="O46" s="101"/>
      <c r="P46" s="74"/>
      <c r="Q46" s="72"/>
      <c r="R46" s="73"/>
      <c r="S46" s="74"/>
      <c r="T46" s="72"/>
      <c r="U46" s="71"/>
      <c r="V46" s="72"/>
      <c r="W46" s="72"/>
      <c r="X46" s="72"/>
      <c r="Y46" s="72"/>
      <c r="Z46" s="72"/>
      <c r="AA46" s="72"/>
      <c r="AB46" s="72"/>
      <c r="AC46" s="72"/>
      <c r="AD46" s="72"/>
      <c r="AE46" s="83"/>
      <c r="AF46" s="72"/>
      <c r="AG46" s="72"/>
      <c r="AH46" s="91"/>
      <c r="AI46" s="72"/>
      <c r="AJ46" s="74"/>
      <c r="AK46" s="72"/>
      <c r="AL46" s="117"/>
      <c r="AM46" s="116"/>
      <c r="AN46" s="116"/>
      <c r="AO46" s="118"/>
      <c r="AP46" s="116"/>
      <c r="AQ46" s="86"/>
      <c r="AR46" s="74"/>
      <c r="AS46" s="74"/>
      <c r="AT46" s="74"/>
      <c r="AU46" s="74"/>
      <c r="AV46" s="100"/>
      <c r="AW46" s="74"/>
      <c r="AX46" s="73"/>
      <c r="AY46" s="72"/>
      <c r="AZ46" s="72"/>
      <c r="BA46" s="72"/>
      <c r="BB46" s="72"/>
      <c r="BC46" s="72"/>
      <c r="BD46" s="72"/>
      <c r="BE46" s="72"/>
      <c r="BF46" s="72"/>
      <c r="BG46" s="72"/>
      <c r="BH46" s="72"/>
      <c r="BI46" s="72"/>
      <c r="BJ46" s="72"/>
      <c r="BK46" s="83"/>
      <c r="BL46" s="73"/>
      <c r="BM46" s="88"/>
      <c r="BN46" s="73"/>
      <c r="BO46" s="72"/>
      <c r="BP46" s="72"/>
      <c r="BQ46" s="72"/>
      <c r="BR46" s="72"/>
      <c r="BS46" s="72"/>
      <c r="BT46" s="72"/>
      <c r="BU46" s="72"/>
      <c r="BV46" s="72"/>
      <c r="BW46" s="72"/>
      <c r="BX46" s="72"/>
      <c r="BY46" s="72"/>
      <c r="BZ46" s="72"/>
      <c r="CA46" s="83"/>
    </row>
    <row r="47" spans="1:79" ht="14.25" customHeight="1" x14ac:dyDescent="0.2">
      <c r="A47" s="74"/>
      <c r="B47" s="100"/>
      <c r="C47" s="74"/>
      <c r="D47" s="74"/>
      <c r="E47" s="74"/>
      <c r="F47" s="74"/>
      <c r="H47" s="74"/>
      <c r="I47" s="72"/>
      <c r="J47" s="74"/>
      <c r="K47" s="74"/>
      <c r="L47" s="74"/>
      <c r="M47" s="74"/>
      <c r="N47" s="74"/>
      <c r="O47" s="101"/>
      <c r="P47" s="74"/>
      <c r="Q47" s="72"/>
      <c r="R47" s="73"/>
      <c r="S47" s="74"/>
      <c r="T47" s="72"/>
      <c r="U47" s="71"/>
      <c r="V47" s="72"/>
      <c r="W47" s="72"/>
      <c r="X47" s="72"/>
      <c r="Y47" s="72"/>
      <c r="Z47" s="72"/>
      <c r="AA47" s="72"/>
      <c r="AB47" s="72"/>
      <c r="AC47" s="72"/>
      <c r="AD47" s="72"/>
      <c r="AE47" s="83"/>
      <c r="AF47" s="72"/>
      <c r="AG47" s="72"/>
      <c r="AH47" s="91"/>
      <c r="AI47" s="74"/>
      <c r="AJ47" s="74"/>
      <c r="AK47" s="74"/>
      <c r="AL47" s="74" t="s">
        <v>697</v>
      </c>
      <c r="AM47" s="74"/>
      <c r="AN47" s="74"/>
      <c r="AO47" s="74"/>
      <c r="AP47" s="74"/>
      <c r="AQ47" s="74"/>
      <c r="AR47" s="74"/>
      <c r="AS47" s="74"/>
      <c r="AT47" s="74"/>
      <c r="AU47" s="74"/>
      <c r="AV47" s="100"/>
      <c r="AW47" s="74"/>
      <c r="AX47" s="73"/>
      <c r="AY47" s="72"/>
      <c r="AZ47" s="72"/>
      <c r="BA47" s="72"/>
      <c r="BB47" s="72"/>
      <c r="BC47" s="72"/>
      <c r="BD47" s="72"/>
      <c r="BE47" s="72"/>
      <c r="BF47" s="72"/>
      <c r="BG47" s="72"/>
      <c r="BH47" s="72"/>
      <c r="BI47" s="72"/>
      <c r="BJ47" s="72"/>
      <c r="BK47" s="83"/>
      <c r="BL47" s="73"/>
      <c r="BM47" s="88"/>
      <c r="BN47" s="73"/>
      <c r="BO47" s="72"/>
      <c r="BP47" s="72"/>
      <c r="BQ47" s="72"/>
      <c r="BR47" s="72"/>
      <c r="BS47" s="72"/>
      <c r="BT47" s="72"/>
      <c r="BU47" s="72"/>
      <c r="BV47" s="72"/>
      <c r="BW47" s="72"/>
      <c r="BX47" s="72"/>
      <c r="BY47" s="72"/>
      <c r="BZ47" s="72"/>
      <c r="CA47" s="83"/>
    </row>
    <row r="48" spans="1:79" ht="14.25" customHeight="1" x14ac:dyDescent="0.2">
      <c r="A48" s="74"/>
      <c r="B48" s="100"/>
      <c r="D48" s="74"/>
      <c r="E48" s="72"/>
      <c r="F48" s="74" t="s">
        <v>686</v>
      </c>
      <c r="H48" s="72"/>
      <c r="I48" s="72"/>
      <c r="J48" s="72"/>
      <c r="K48" s="86"/>
      <c r="L48" s="74"/>
      <c r="M48" s="74"/>
      <c r="N48" s="74"/>
      <c r="O48" s="101"/>
      <c r="P48" s="74"/>
      <c r="Q48" s="72"/>
      <c r="R48" s="73"/>
      <c r="S48" s="74"/>
      <c r="T48" s="72"/>
      <c r="U48" s="71"/>
      <c r="V48" s="72"/>
      <c r="W48" s="72"/>
      <c r="X48" s="72"/>
      <c r="Y48" s="72"/>
      <c r="Z48" s="72"/>
      <c r="AA48" s="72"/>
      <c r="AB48" s="72"/>
      <c r="AC48" s="72"/>
      <c r="AD48" s="72"/>
      <c r="AE48" s="83"/>
      <c r="AF48" s="72"/>
      <c r="AG48" s="72"/>
      <c r="AH48" s="91"/>
      <c r="AI48" s="74"/>
      <c r="AJ48" s="74"/>
      <c r="AK48" s="74"/>
      <c r="AL48" s="74"/>
      <c r="AM48" s="74"/>
      <c r="AN48" s="74"/>
      <c r="AO48" s="74"/>
      <c r="AP48" s="74"/>
      <c r="AQ48" s="74"/>
      <c r="AR48" s="74"/>
      <c r="AS48" s="74"/>
      <c r="AT48" s="74"/>
      <c r="AU48" s="74"/>
      <c r="AV48" s="100"/>
      <c r="AW48" s="74"/>
      <c r="AX48" s="73"/>
      <c r="AY48" s="72"/>
      <c r="AZ48" s="72"/>
      <c r="BA48" s="72"/>
      <c r="BB48" s="72"/>
      <c r="BC48" s="72"/>
      <c r="BD48" s="72"/>
      <c r="BE48" s="72"/>
      <c r="BF48" s="72"/>
      <c r="BG48" s="72"/>
      <c r="BH48" s="72"/>
      <c r="BI48" s="72"/>
      <c r="BJ48" s="72"/>
      <c r="BK48" s="83"/>
      <c r="BL48" s="73"/>
      <c r="BM48" s="88"/>
      <c r="BN48" s="73"/>
      <c r="BO48" s="72"/>
      <c r="BP48" s="72"/>
      <c r="BQ48" s="72"/>
      <c r="BR48" s="72"/>
      <c r="BS48" s="72"/>
      <c r="BT48" s="72"/>
      <c r="BU48" s="72"/>
      <c r="BV48" s="72"/>
      <c r="BW48" s="72"/>
      <c r="BX48" s="72"/>
      <c r="BY48" s="72"/>
      <c r="BZ48" s="72"/>
      <c r="CA48" s="83"/>
    </row>
    <row r="49" spans="1:79" ht="14.25" customHeight="1" thickBot="1" x14ac:dyDescent="0.25">
      <c r="A49" s="74"/>
      <c r="B49" s="100"/>
      <c r="C49" s="74"/>
      <c r="D49" s="74"/>
      <c r="E49" s="74"/>
      <c r="F49" s="74"/>
      <c r="G49" s="74"/>
      <c r="H49" s="74"/>
      <c r="I49" s="74"/>
      <c r="J49" s="74"/>
      <c r="K49" s="74"/>
      <c r="L49" s="74"/>
      <c r="M49" s="74"/>
      <c r="N49" s="74"/>
      <c r="O49" s="101"/>
      <c r="P49" s="74"/>
      <c r="Q49" s="72"/>
      <c r="R49" s="73"/>
      <c r="S49" s="74"/>
      <c r="T49" s="72"/>
      <c r="U49" s="71"/>
      <c r="V49" s="72"/>
      <c r="W49" s="72"/>
      <c r="X49" s="72"/>
      <c r="Y49" s="72"/>
      <c r="Z49" s="72"/>
      <c r="AA49" s="72"/>
      <c r="AB49" s="72"/>
      <c r="AC49" s="72"/>
      <c r="AD49" s="72"/>
      <c r="AE49" s="83"/>
      <c r="AF49" s="72"/>
      <c r="AG49" s="72"/>
      <c r="AH49" s="305" t="str">
        <f>"Filed this ____ day of _________________, "&amp;Help!C17+1&amp;" Secretary and Clerk of Excise Board, "&amp;Help!C16&amp;" County, Oklahoma."</f>
        <v>Filed this ____ day of _________________, 2012 Secretary and Clerk of Excise Board, County Name County, Oklahoma.</v>
      </c>
      <c r="AI49" s="72"/>
      <c r="AJ49" s="72"/>
      <c r="AK49" s="72"/>
      <c r="AL49" s="72"/>
      <c r="AM49" s="72"/>
      <c r="AN49" s="72"/>
      <c r="AO49" s="72"/>
      <c r="AP49" s="72"/>
      <c r="AQ49" s="72"/>
      <c r="AR49" s="72"/>
      <c r="AS49" s="72"/>
      <c r="AT49" s="72"/>
      <c r="AU49" s="72"/>
      <c r="AV49" s="100"/>
      <c r="AW49" s="74"/>
      <c r="AX49" s="105"/>
      <c r="AY49" s="72"/>
      <c r="AZ49" s="72"/>
      <c r="BA49" s="72"/>
      <c r="BB49" s="72"/>
      <c r="BC49" s="72"/>
      <c r="BD49" s="72"/>
      <c r="BE49" s="72"/>
      <c r="BF49" s="72"/>
      <c r="BG49" s="72"/>
      <c r="BH49" s="72"/>
      <c r="BI49" s="72"/>
      <c r="BJ49" s="72"/>
      <c r="BK49" s="83"/>
      <c r="BL49" s="73"/>
      <c r="BM49" s="88"/>
      <c r="BN49" s="105"/>
      <c r="BO49" s="106"/>
      <c r="BP49" s="106"/>
      <c r="BQ49" s="106"/>
      <c r="BR49" s="106"/>
      <c r="BS49" s="106"/>
      <c r="BT49" s="106"/>
      <c r="BU49" s="106"/>
      <c r="BV49" s="106"/>
      <c r="BW49" s="106"/>
      <c r="BX49" s="106"/>
      <c r="BY49" s="106"/>
      <c r="BZ49" s="106"/>
      <c r="CA49" s="108"/>
    </row>
    <row r="50" spans="1:79" ht="14.25" customHeight="1" thickTop="1" thickBot="1" x14ac:dyDescent="0.25">
      <c r="A50" s="74"/>
      <c r="B50" s="103"/>
      <c r="C50" s="104"/>
      <c r="D50" s="104"/>
      <c r="E50" s="104"/>
      <c r="F50" s="104"/>
      <c r="G50" s="104"/>
      <c r="H50" s="104"/>
      <c r="I50" s="104"/>
      <c r="J50" s="104"/>
      <c r="K50" s="104"/>
      <c r="L50" s="104"/>
      <c r="M50" s="104"/>
      <c r="N50" s="104"/>
      <c r="O50" s="104"/>
      <c r="P50" s="100"/>
      <c r="Q50" s="72"/>
      <c r="R50" s="105"/>
      <c r="S50" s="106"/>
      <c r="T50" s="106"/>
      <c r="U50" s="107"/>
      <c r="V50" s="106"/>
      <c r="W50" s="106"/>
      <c r="X50" s="106"/>
      <c r="Y50" s="106"/>
      <c r="Z50" s="106"/>
      <c r="AA50" s="106"/>
      <c r="AB50" s="106"/>
      <c r="AC50" s="106"/>
      <c r="AD50" s="106"/>
      <c r="AE50" s="108"/>
      <c r="AF50" s="72"/>
      <c r="AG50" s="72"/>
      <c r="AH50" s="109"/>
      <c r="AI50" s="106"/>
      <c r="AJ50" s="106"/>
      <c r="AK50" s="106"/>
      <c r="AL50" s="106"/>
      <c r="AM50" s="106"/>
      <c r="AN50" s="106"/>
      <c r="AO50" s="106"/>
      <c r="AP50" s="106"/>
      <c r="AQ50" s="106"/>
      <c r="AR50" s="106"/>
      <c r="AS50" s="106"/>
      <c r="AT50" s="106"/>
      <c r="AU50" s="106"/>
      <c r="AV50" s="73"/>
      <c r="AW50" s="72"/>
      <c r="AX50" s="307" t="str">
        <f>$B$51</f>
        <v>S.A.&amp;I. Form 2651R99 Entity: City Name City, 99</v>
      </c>
      <c r="AY50" s="93"/>
      <c r="AZ50" s="93"/>
      <c r="BA50" s="93"/>
      <c r="BB50" s="93"/>
      <c r="BC50" s="93"/>
      <c r="BD50" s="93"/>
      <c r="BE50" s="93"/>
      <c r="BF50" s="93"/>
      <c r="BG50" s="93"/>
      <c r="BH50" s="93"/>
      <c r="BI50" s="329">
        <f ca="1">NOW()</f>
        <v>41858.327887268519</v>
      </c>
      <c r="BJ50" s="329"/>
      <c r="BK50" s="329"/>
      <c r="BL50" s="72"/>
      <c r="BM50" s="88"/>
      <c r="BN50" s="307" t="str">
        <f>AX50</f>
        <v>S.A.&amp;I. Form 2651R99 Entity: City Name City, 99</v>
      </c>
      <c r="BO50" s="72"/>
      <c r="BP50" s="72"/>
      <c r="BQ50" s="72"/>
      <c r="BR50" s="72"/>
      <c r="BS50" s="72"/>
      <c r="BT50" s="72"/>
      <c r="BU50" s="72"/>
      <c r="BV50" s="72"/>
      <c r="BW50" s="72"/>
      <c r="BX50" s="72"/>
      <c r="BY50" s="329">
        <f ca="1">NOW()</f>
        <v>41858.327887268519</v>
      </c>
      <c r="BZ50" s="329"/>
      <c r="CA50" s="329"/>
    </row>
    <row r="51" spans="1:79" ht="14.25" customHeight="1" thickTop="1" x14ac:dyDescent="0.2">
      <c r="B51" s="307" t="str">
        <f>"S.A.&amp;I. Form 2651R99 Entity: "&amp;Help!C20&amp;" City, "&amp;Help!C18</f>
        <v>S.A.&amp;I. Form 2651R99 Entity: City Name City, 99</v>
      </c>
      <c r="C51" s="72"/>
      <c r="D51" s="72"/>
      <c r="E51" s="72"/>
      <c r="F51" s="72"/>
      <c r="G51" s="72"/>
      <c r="H51" s="72"/>
      <c r="I51" s="72"/>
      <c r="J51" s="72"/>
      <c r="K51" s="72"/>
      <c r="L51" s="72"/>
      <c r="M51" s="329">
        <f ca="1">NOW()</f>
        <v>41858.327887268519</v>
      </c>
      <c r="N51" s="329"/>
      <c r="O51" s="329"/>
      <c r="P51" s="72"/>
      <c r="Q51" s="72"/>
      <c r="R51" s="307" t="str">
        <f>B51</f>
        <v>S.A.&amp;I. Form 2651R99 Entity: City Name City, 99</v>
      </c>
      <c r="S51" s="72"/>
      <c r="T51" s="72"/>
      <c r="U51" s="72"/>
      <c r="V51" s="72"/>
      <c r="W51" s="72"/>
      <c r="X51" s="72"/>
      <c r="Y51" s="72"/>
      <c r="Z51" s="72"/>
      <c r="AA51" s="72"/>
      <c r="AB51" s="72"/>
      <c r="AC51" s="329">
        <f ca="1">NOW()</f>
        <v>41858.327887268519</v>
      </c>
      <c r="AD51" s="329"/>
      <c r="AE51" s="329"/>
      <c r="AF51" s="72"/>
      <c r="AG51" s="72"/>
      <c r="AH51" s="307" t="str">
        <f>R51</f>
        <v>S.A.&amp;I. Form 2651R99 Entity: City Name City, 99</v>
      </c>
      <c r="AI51" s="72"/>
      <c r="AJ51" s="72"/>
      <c r="AK51" s="72"/>
      <c r="AL51" s="72"/>
      <c r="AM51" s="72"/>
      <c r="AN51" s="72"/>
      <c r="AO51" s="72"/>
      <c r="AP51" s="72"/>
      <c r="AQ51" s="72"/>
      <c r="AR51" s="72"/>
      <c r="AS51" s="329">
        <f ca="1">NOW()</f>
        <v>41858.327887268519</v>
      </c>
      <c r="AT51" s="329"/>
      <c r="AU51" s="329"/>
      <c r="AV51" s="72"/>
      <c r="AW51" s="72"/>
      <c r="AY51" s="72"/>
      <c r="AZ51" s="72"/>
      <c r="BA51" s="72"/>
      <c r="BB51" s="72"/>
      <c r="BC51" s="72"/>
      <c r="BD51" s="72"/>
      <c r="BE51" s="72"/>
      <c r="BF51" s="72"/>
      <c r="BG51" s="72"/>
      <c r="BH51" s="72"/>
      <c r="BI51" s="72"/>
      <c r="BJ51" s="72"/>
      <c r="BK51" s="72"/>
      <c r="BL51" s="72"/>
      <c r="BM51" s="72"/>
      <c r="BN51" s="72"/>
      <c r="BO51" s="72"/>
      <c r="BP51" s="72"/>
      <c r="BQ51" s="72"/>
      <c r="BR51" s="72"/>
      <c r="BS51" s="72"/>
      <c r="BT51" s="72"/>
      <c r="BU51" s="72"/>
      <c r="BV51" s="72"/>
      <c r="BW51" s="72"/>
      <c r="BX51" s="72"/>
      <c r="BY51" s="72"/>
      <c r="BZ51" s="72"/>
      <c r="CA51" s="72"/>
    </row>
    <row r="52" spans="1:79" ht="14.25" customHeight="1" x14ac:dyDescent="0.2">
      <c r="S52" s="81"/>
      <c r="U52" s="81"/>
    </row>
    <row r="53" spans="1:79" ht="14.25" customHeight="1" x14ac:dyDescent="0.2">
      <c r="S53" s="81"/>
      <c r="U53" s="81"/>
    </row>
    <row r="54" spans="1:79" ht="14.25" customHeight="1" x14ac:dyDescent="0.2">
      <c r="S54" s="81"/>
      <c r="U54" s="81"/>
    </row>
    <row r="55" spans="1:79" ht="14.25" customHeight="1" x14ac:dyDescent="0.2">
      <c r="S55" s="81"/>
      <c r="U55" s="81"/>
    </row>
    <row r="56" spans="1:79" ht="14.25" customHeight="1" x14ac:dyDescent="0.2">
      <c r="S56" s="81"/>
      <c r="U56" s="81"/>
    </row>
    <row r="57" spans="1:79" ht="14.25" customHeight="1" x14ac:dyDescent="0.2">
      <c r="S57" s="81"/>
      <c r="U57" s="81"/>
    </row>
    <row r="58" spans="1:79" ht="14.25" customHeight="1" x14ac:dyDescent="0.2">
      <c r="S58" s="81"/>
      <c r="U58" s="81"/>
    </row>
    <row r="59" spans="1:79" ht="14.25" customHeight="1" x14ac:dyDescent="0.2">
      <c r="S59" s="81"/>
      <c r="U59" s="81"/>
    </row>
    <row r="60" spans="1:79" ht="14.25" customHeight="1" x14ac:dyDescent="0.2">
      <c r="S60" s="81"/>
      <c r="U60" s="81"/>
    </row>
    <row r="61" spans="1:79" ht="14.25" customHeight="1" x14ac:dyDescent="0.2">
      <c r="S61" s="81"/>
      <c r="U61" s="81"/>
    </row>
    <row r="62" spans="1:79" ht="14.25" customHeight="1" x14ac:dyDescent="0.2">
      <c r="S62" s="81"/>
      <c r="U62" s="81"/>
    </row>
    <row r="63" spans="1:79" ht="14.25" customHeight="1" x14ac:dyDescent="0.2">
      <c r="S63" s="81"/>
      <c r="U63" s="81"/>
    </row>
    <row r="64" spans="1:79" ht="14.25" customHeight="1" x14ac:dyDescent="0.2">
      <c r="S64" s="81"/>
      <c r="U64" s="81"/>
    </row>
    <row r="65" spans="19:21" ht="14.25" customHeight="1" x14ac:dyDescent="0.2">
      <c r="S65" s="81"/>
      <c r="U65" s="81"/>
    </row>
    <row r="66" spans="19:21" ht="14.25" customHeight="1" x14ac:dyDescent="0.2">
      <c r="S66" s="81"/>
      <c r="U66" s="81"/>
    </row>
    <row r="67" spans="19:21" ht="14.25" customHeight="1" x14ac:dyDescent="0.2">
      <c r="S67" s="81"/>
      <c r="U67" s="81"/>
    </row>
    <row r="68" spans="19:21" ht="14.25" customHeight="1" x14ac:dyDescent="0.2">
      <c r="S68" s="81"/>
      <c r="U68" s="81"/>
    </row>
    <row r="69" spans="19:21" ht="14.25" customHeight="1" x14ac:dyDescent="0.2">
      <c r="S69" s="81"/>
      <c r="U69" s="81"/>
    </row>
    <row r="70" spans="19:21" ht="14.25" customHeight="1" x14ac:dyDescent="0.2">
      <c r="S70" s="81"/>
      <c r="U70" s="81"/>
    </row>
    <row r="71" spans="19:21" ht="14.25" customHeight="1" x14ac:dyDescent="0.2">
      <c r="S71" s="81"/>
      <c r="U71" s="81"/>
    </row>
    <row r="72" spans="19:21" ht="14.25" customHeight="1" x14ac:dyDescent="0.2">
      <c r="S72" s="81"/>
      <c r="U72" s="81"/>
    </row>
    <row r="73" spans="19:21" ht="14.25" customHeight="1" x14ac:dyDescent="0.2">
      <c r="S73" s="81"/>
      <c r="U73" s="81"/>
    </row>
    <row r="74" spans="19:21" ht="14.25" customHeight="1" x14ac:dyDescent="0.2">
      <c r="S74" s="81"/>
      <c r="U74" s="81"/>
    </row>
    <row r="75" spans="19:21" ht="14.25" customHeight="1" x14ac:dyDescent="0.2">
      <c r="S75" s="81"/>
      <c r="U75" s="81"/>
    </row>
    <row r="76" spans="19:21" ht="14.25" customHeight="1" x14ac:dyDescent="0.2">
      <c r="S76" s="81"/>
      <c r="U76" s="81"/>
    </row>
    <row r="77" spans="19:21" ht="14.25" customHeight="1" x14ac:dyDescent="0.2">
      <c r="S77" s="81"/>
      <c r="U77" s="81"/>
    </row>
    <row r="78" spans="19:21" ht="14.25" customHeight="1" x14ac:dyDescent="0.2">
      <c r="S78" s="81"/>
      <c r="U78" s="81"/>
    </row>
    <row r="79" spans="19:21" ht="14.25" customHeight="1" x14ac:dyDescent="0.2">
      <c r="S79" s="81"/>
      <c r="U79" s="81"/>
    </row>
    <row r="80" spans="19:21" ht="14.25" customHeight="1" x14ac:dyDescent="0.2">
      <c r="S80" s="81"/>
      <c r="U80" s="81"/>
    </row>
    <row r="81" spans="19:21" ht="14.25" customHeight="1" x14ac:dyDescent="0.2">
      <c r="S81" s="81"/>
      <c r="U81" s="81"/>
    </row>
    <row r="82" spans="19:21" ht="14.25" customHeight="1" x14ac:dyDescent="0.2">
      <c r="S82" s="81"/>
      <c r="U82" s="81"/>
    </row>
    <row r="83" spans="19:21" ht="14.25" customHeight="1" x14ac:dyDescent="0.2">
      <c r="S83" s="81"/>
      <c r="U83" s="81"/>
    </row>
    <row r="84" spans="19:21" ht="14.25" customHeight="1" x14ac:dyDescent="0.2">
      <c r="S84" s="81"/>
      <c r="U84" s="81"/>
    </row>
    <row r="85" spans="19:21" ht="14.25" customHeight="1" x14ac:dyDescent="0.2">
      <c r="S85" s="81"/>
      <c r="U85" s="81"/>
    </row>
    <row r="86" spans="19:21" ht="14.25" customHeight="1" x14ac:dyDescent="0.2">
      <c r="S86" s="81"/>
      <c r="U86" s="81"/>
    </row>
    <row r="87" spans="19:21" ht="14.25" customHeight="1" x14ac:dyDescent="0.2">
      <c r="S87" s="81"/>
      <c r="U87" s="81"/>
    </row>
    <row r="88" spans="19:21" ht="14.25" customHeight="1" x14ac:dyDescent="0.2">
      <c r="S88" s="81"/>
      <c r="U88" s="81"/>
    </row>
    <row r="89" spans="19:21" ht="14.25" customHeight="1" x14ac:dyDescent="0.2">
      <c r="S89" s="81"/>
      <c r="U89" s="81"/>
    </row>
    <row r="90" spans="19:21" ht="14.25" customHeight="1" x14ac:dyDescent="0.2">
      <c r="S90" s="81"/>
      <c r="U90" s="81"/>
    </row>
    <row r="91" spans="19:21" ht="14.25" customHeight="1" x14ac:dyDescent="0.2">
      <c r="S91" s="81"/>
      <c r="U91" s="81"/>
    </row>
    <row r="92" spans="19:21" ht="14.25" customHeight="1" x14ac:dyDescent="0.2">
      <c r="S92" s="81"/>
      <c r="U92" s="81"/>
    </row>
    <row r="93" spans="19:21" ht="14.25" customHeight="1" x14ac:dyDescent="0.2">
      <c r="S93" s="81"/>
      <c r="U93" s="81"/>
    </row>
    <row r="94" spans="19:21" ht="14.25" customHeight="1" x14ac:dyDescent="0.2">
      <c r="S94" s="81"/>
      <c r="U94" s="81"/>
    </row>
    <row r="95" spans="19:21" ht="14.25" customHeight="1" x14ac:dyDescent="0.2">
      <c r="S95" s="81"/>
      <c r="U95" s="81"/>
    </row>
    <row r="96" spans="19:21" ht="14.25" customHeight="1" x14ac:dyDescent="0.2">
      <c r="S96" s="81"/>
      <c r="U96" s="81"/>
    </row>
    <row r="97" spans="19:21" ht="14.25" customHeight="1" x14ac:dyDescent="0.2">
      <c r="S97" s="81"/>
      <c r="U97" s="81"/>
    </row>
    <row r="98" spans="19:21" ht="14.25" customHeight="1" x14ac:dyDescent="0.2">
      <c r="S98" s="81"/>
      <c r="U98" s="81"/>
    </row>
    <row r="99" spans="19:21" ht="14.25" customHeight="1" x14ac:dyDescent="0.2">
      <c r="S99" s="81"/>
      <c r="U99" s="81"/>
    </row>
    <row r="100" spans="19:21" ht="14.25" customHeight="1" x14ac:dyDescent="0.2">
      <c r="S100" s="81"/>
      <c r="U100" s="81"/>
    </row>
    <row r="101" spans="19:21" ht="14.25" customHeight="1" x14ac:dyDescent="0.2">
      <c r="S101" s="81"/>
      <c r="U101" s="81"/>
    </row>
    <row r="102" spans="19:21" ht="14.25" customHeight="1" x14ac:dyDescent="0.2">
      <c r="S102" s="81"/>
      <c r="U102" s="81"/>
    </row>
    <row r="103" spans="19:21" ht="14.25" customHeight="1" x14ac:dyDescent="0.2">
      <c r="S103" s="81"/>
      <c r="U103" s="81"/>
    </row>
    <row r="104" spans="19:21" ht="14.25" customHeight="1" x14ac:dyDescent="0.2">
      <c r="S104" s="81"/>
      <c r="U104" s="81"/>
    </row>
    <row r="105" spans="19:21" ht="14.25" customHeight="1" x14ac:dyDescent="0.2">
      <c r="S105" s="81"/>
      <c r="U105" s="81"/>
    </row>
    <row r="106" spans="19:21" ht="14.25" customHeight="1" x14ac:dyDescent="0.2">
      <c r="S106" s="81"/>
      <c r="U106" s="81"/>
    </row>
    <row r="107" spans="19:21" ht="14.25" customHeight="1" x14ac:dyDescent="0.2">
      <c r="S107" s="81"/>
      <c r="U107" s="81"/>
    </row>
    <row r="108" spans="19:21" ht="14.25" customHeight="1" x14ac:dyDescent="0.2">
      <c r="S108" s="81"/>
      <c r="U108" s="81"/>
    </row>
    <row r="109" spans="19:21" ht="14.25" customHeight="1" x14ac:dyDescent="0.2">
      <c r="S109" s="81"/>
      <c r="U109" s="81"/>
    </row>
    <row r="110" spans="19:21" ht="14.25" customHeight="1" x14ac:dyDescent="0.2">
      <c r="S110" s="81"/>
      <c r="U110" s="81"/>
    </row>
    <row r="111" spans="19:21" ht="14.25" customHeight="1" x14ac:dyDescent="0.2">
      <c r="S111" s="81"/>
      <c r="U111" s="81"/>
    </row>
    <row r="112" spans="19:21" ht="14.25" customHeight="1" x14ac:dyDescent="0.2">
      <c r="S112" s="81"/>
      <c r="U112" s="81"/>
    </row>
    <row r="113" spans="19:21" ht="14.25" customHeight="1" x14ac:dyDescent="0.2">
      <c r="S113" s="81"/>
      <c r="U113" s="81"/>
    </row>
    <row r="114" spans="19:21" ht="14.25" customHeight="1" x14ac:dyDescent="0.2">
      <c r="S114" s="81"/>
      <c r="U114" s="81"/>
    </row>
    <row r="115" spans="19:21" ht="14.25" customHeight="1" x14ac:dyDescent="0.2">
      <c r="S115" s="81"/>
      <c r="U115" s="81"/>
    </row>
    <row r="116" spans="19:21" ht="14.25" customHeight="1" x14ac:dyDescent="0.2">
      <c r="S116" s="81"/>
      <c r="U116" s="81"/>
    </row>
    <row r="117" spans="19:21" ht="14.25" customHeight="1" x14ac:dyDescent="0.2">
      <c r="S117" s="81"/>
      <c r="U117" s="81"/>
    </row>
    <row r="118" spans="19:21" ht="14.25" customHeight="1" x14ac:dyDescent="0.2">
      <c r="S118" s="81"/>
      <c r="U118" s="81"/>
    </row>
    <row r="119" spans="19:21" ht="14.25" customHeight="1" x14ac:dyDescent="0.2">
      <c r="S119" s="81"/>
      <c r="U119" s="81"/>
    </row>
    <row r="120" spans="19:21" ht="14.25" customHeight="1" x14ac:dyDescent="0.2">
      <c r="S120" s="81"/>
      <c r="U120" s="81"/>
    </row>
    <row r="121" spans="19:21" ht="14.25" customHeight="1" x14ac:dyDescent="0.2">
      <c r="S121" s="81"/>
      <c r="U121" s="81"/>
    </row>
    <row r="122" spans="19:21" ht="14.25" customHeight="1" x14ac:dyDescent="0.2">
      <c r="S122" s="81"/>
      <c r="U122" s="81"/>
    </row>
    <row r="123" spans="19:21" ht="14.25" customHeight="1" x14ac:dyDescent="0.2">
      <c r="S123" s="81"/>
      <c r="U123" s="81"/>
    </row>
    <row r="124" spans="19:21" ht="14.25" customHeight="1" x14ac:dyDescent="0.2">
      <c r="S124" s="81"/>
      <c r="U124" s="81"/>
    </row>
    <row r="125" spans="19:21" ht="14.25" customHeight="1" x14ac:dyDescent="0.2">
      <c r="S125" s="81"/>
      <c r="U125" s="81"/>
    </row>
    <row r="126" spans="19:21" ht="14.25" customHeight="1" x14ac:dyDescent="0.2">
      <c r="S126" s="81"/>
      <c r="U126" s="81"/>
    </row>
    <row r="127" spans="19:21" ht="14.25" customHeight="1" x14ac:dyDescent="0.2">
      <c r="S127" s="81"/>
      <c r="U127" s="81"/>
    </row>
    <row r="128" spans="19:21" ht="14.25" customHeight="1" x14ac:dyDescent="0.2">
      <c r="S128" s="81"/>
      <c r="U128" s="81"/>
    </row>
    <row r="129" spans="19:21" ht="14.25" customHeight="1" x14ac:dyDescent="0.2">
      <c r="S129" s="81"/>
      <c r="U129" s="81"/>
    </row>
    <row r="130" spans="19:21" ht="14.25" customHeight="1" x14ac:dyDescent="0.2">
      <c r="S130" s="81"/>
      <c r="U130" s="81"/>
    </row>
    <row r="131" spans="19:21" ht="14.25" customHeight="1" x14ac:dyDescent="0.2">
      <c r="S131" s="81"/>
      <c r="U131" s="81"/>
    </row>
    <row r="132" spans="19:21" ht="14.25" customHeight="1" x14ac:dyDescent="0.2">
      <c r="S132" s="81"/>
      <c r="U132" s="81"/>
    </row>
    <row r="133" spans="19:21" ht="14.25" customHeight="1" x14ac:dyDescent="0.2">
      <c r="S133" s="81"/>
      <c r="U133" s="81"/>
    </row>
    <row r="134" spans="19:21" ht="14.25" customHeight="1" x14ac:dyDescent="0.2">
      <c r="S134" s="81"/>
      <c r="U134" s="81"/>
    </row>
    <row r="135" spans="19:21" ht="14.25" customHeight="1" x14ac:dyDescent="0.2">
      <c r="S135" s="81"/>
      <c r="U135" s="81"/>
    </row>
    <row r="136" spans="19:21" ht="14.25" customHeight="1" x14ac:dyDescent="0.2">
      <c r="S136" s="81"/>
      <c r="U136" s="81"/>
    </row>
    <row r="137" spans="19:21" ht="14.25" customHeight="1" x14ac:dyDescent="0.2">
      <c r="S137" s="81"/>
      <c r="U137" s="81"/>
    </row>
    <row r="138" spans="19:21" ht="14.25" customHeight="1" x14ac:dyDescent="0.2">
      <c r="S138" s="81"/>
      <c r="U138" s="81"/>
    </row>
    <row r="139" spans="19:21" ht="14.25" customHeight="1" x14ac:dyDescent="0.2">
      <c r="S139" s="81"/>
      <c r="U139" s="81"/>
    </row>
    <row r="140" spans="19:21" ht="14.25" customHeight="1" x14ac:dyDescent="0.2">
      <c r="S140" s="81"/>
      <c r="U140" s="81"/>
    </row>
    <row r="141" spans="19:21" ht="14.25" customHeight="1" x14ac:dyDescent="0.2">
      <c r="S141" s="81"/>
      <c r="U141" s="81"/>
    </row>
    <row r="142" spans="19:21" ht="14.25" customHeight="1" x14ac:dyDescent="0.2">
      <c r="S142" s="81"/>
      <c r="U142" s="81"/>
    </row>
    <row r="143" spans="19:21" ht="14.25" customHeight="1" x14ac:dyDescent="0.2">
      <c r="S143" s="81"/>
      <c r="U143" s="81"/>
    </row>
    <row r="144" spans="19:21" ht="14.25" customHeight="1" x14ac:dyDescent="0.2">
      <c r="S144" s="81"/>
      <c r="U144" s="81"/>
    </row>
    <row r="145" spans="19:21" ht="14.25" customHeight="1" x14ac:dyDescent="0.2">
      <c r="S145" s="81"/>
      <c r="U145" s="81"/>
    </row>
    <row r="146" spans="19:21" ht="14.25" customHeight="1" x14ac:dyDescent="0.2">
      <c r="S146" s="81"/>
      <c r="U146" s="81"/>
    </row>
    <row r="147" spans="19:21" ht="14.25" customHeight="1" x14ac:dyDescent="0.2">
      <c r="S147" s="81"/>
      <c r="U147" s="81"/>
    </row>
    <row r="148" spans="19:21" ht="14.25" customHeight="1" x14ac:dyDescent="0.2">
      <c r="S148" s="81"/>
      <c r="U148" s="81"/>
    </row>
    <row r="149" spans="19:21" ht="14.25" customHeight="1" x14ac:dyDescent="0.2">
      <c r="S149" s="81"/>
      <c r="U149" s="81"/>
    </row>
    <row r="150" spans="19:21" ht="14.25" customHeight="1" x14ac:dyDescent="0.2">
      <c r="S150" s="81"/>
      <c r="U150" s="81"/>
    </row>
    <row r="151" spans="19:21" ht="14.25" customHeight="1" x14ac:dyDescent="0.2">
      <c r="S151" s="81"/>
      <c r="U151" s="81"/>
    </row>
    <row r="152" spans="19:21" ht="14.25" customHeight="1" x14ac:dyDescent="0.2">
      <c r="S152" s="81"/>
      <c r="U152" s="81"/>
    </row>
    <row r="153" spans="19:21" ht="14.25" customHeight="1" x14ac:dyDescent="0.2">
      <c r="S153" s="81"/>
      <c r="U153" s="81"/>
    </row>
    <row r="154" spans="19:21" ht="14.25" customHeight="1" x14ac:dyDescent="0.2">
      <c r="S154" s="81"/>
      <c r="U154" s="81"/>
    </row>
    <row r="155" spans="19:21" ht="14.25" customHeight="1" x14ac:dyDescent="0.2">
      <c r="S155" s="81"/>
      <c r="U155" s="81"/>
    </row>
    <row r="156" spans="19:21" ht="14.25" customHeight="1" x14ac:dyDescent="0.2">
      <c r="S156" s="81"/>
      <c r="U156" s="81"/>
    </row>
    <row r="157" spans="19:21" ht="14.25" customHeight="1" x14ac:dyDescent="0.2">
      <c r="S157" s="81"/>
      <c r="U157" s="81"/>
    </row>
  </sheetData>
  <dataConsolidate/>
  <mergeCells count="41">
    <mergeCell ref="AX37:BJ39"/>
    <mergeCell ref="AX33:BJ36"/>
    <mergeCell ref="AX29:BJ32"/>
    <mergeCell ref="AX24:BJ28"/>
    <mergeCell ref="BI50:BK50"/>
    <mergeCell ref="BY50:CA50"/>
    <mergeCell ref="AH2:AU2"/>
    <mergeCell ref="AH6:AU6"/>
    <mergeCell ref="M51:O51"/>
    <mergeCell ref="AC51:AE51"/>
    <mergeCell ref="AS51:AU51"/>
    <mergeCell ref="R2:AE2"/>
    <mergeCell ref="R3:AE3"/>
    <mergeCell ref="R5:AE5"/>
    <mergeCell ref="R6:AE6"/>
    <mergeCell ref="R8:AE8"/>
    <mergeCell ref="B11:O11"/>
    <mergeCell ref="B13:O13"/>
    <mergeCell ref="R4:AE4"/>
    <mergeCell ref="B39:O39"/>
    <mergeCell ref="B14:O14"/>
    <mergeCell ref="B15:O15"/>
    <mergeCell ref="B16:O16"/>
    <mergeCell ref="BN3:CA3"/>
    <mergeCell ref="BN19:CA19"/>
    <mergeCell ref="B12:O12"/>
    <mergeCell ref="AX17:BJ23"/>
    <mergeCell ref="BP27:BS27"/>
    <mergeCell ref="BU27:BX27"/>
    <mergeCell ref="AH3:AU3"/>
    <mergeCell ref="AH4:AU4"/>
    <mergeCell ref="AH5:AU5"/>
    <mergeCell ref="B22:O22"/>
    <mergeCell ref="B36:O36"/>
    <mergeCell ref="B37:O37"/>
    <mergeCell ref="B19:O19"/>
    <mergeCell ref="B20:O20"/>
    <mergeCell ref="B21:O21"/>
    <mergeCell ref="B31:O31"/>
    <mergeCell ref="B32:O32"/>
    <mergeCell ref="B35:O35"/>
  </mergeCells>
  <phoneticPr fontId="0" type="noConversion"/>
  <pageMargins left="0.25" right="0.25" top="0.5" bottom="0.5" header="0.3" footer="0.3"/>
  <pageSetup scale="96" orientation="portrait" horizontalDpi="1200" verticalDpi="1200" r:id="rId1"/>
  <headerFooter alignWithMargins="0"/>
  <colBreaks count="4" manualBreakCount="4">
    <brk id="16" max="50" man="1"/>
    <brk id="32" max="50" man="1"/>
    <brk id="48" max="50" man="1"/>
    <brk id="64" max="5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Z464"/>
  <sheetViews>
    <sheetView zoomScaleNormal="100" zoomScaleSheetLayoutView="100" zoomScalePageLayoutView="90" workbookViewId="0">
      <selection activeCell="S7" sqref="S7"/>
    </sheetView>
  </sheetViews>
  <sheetFormatPr defaultColWidth="2.6640625" defaultRowHeight="12.75" customHeight="1" x14ac:dyDescent="0.2"/>
  <cols>
    <col min="1" max="1" width="0.33203125" style="8" customWidth="1"/>
    <col min="2" max="2" width="1.5" style="8" customWidth="1"/>
    <col min="3" max="3" width="2" style="8" customWidth="1"/>
    <col min="4" max="25" width="2.6640625" style="8" customWidth="1"/>
    <col min="26" max="26" width="2" style="8" customWidth="1"/>
    <col min="27" max="41" width="2.6640625" style="8" customWidth="1"/>
    <col min="42" max="42" width="3.33203125" style="8" customWidth="1"/>
    <col min="43" max="47" width="2.6640625" style="8" customWidth="1"/>
    <col min="48" max="48" width="2.83203125" style="8" customWidth="1"/>
    <col min="49" max="50" width="2.6640625" style="8" customWidth="1"/>
    <col min="51" max="51" width="3" style="8" customWidth="1"/>
    <col min="52" max="53" width="1.5" style="8" customWidth="1"/>
    <col min="54" max="61" width="3.5" style="8" customWidth="1"/>
    <col min="62" max="95" width="2.5" style="8" customWidth="1"/>
    <col min="96" max="96" width="3.83203125" style="8" customWidth="1"/>
    <col min="97" max="102" width="2.5" style="8" customWidth="1"/>
    <col min="103" max="106" width="2.33203125" style="8" customWidth="1"/>
    <col min="107" max="148" width="2.6640625" style="8" customWidth="1"/>
    <col min="149" max="149" width="4.6640625" style="8" customWidth="1"/>
    <col min="150" max="155" width="2.6640625" style="8" customWidth="1"/>
    <col min="156" max="157" width="0.1640625" style="8" customWidth="1"/>
    <col min="158" max="158" width="2" style="8" customWidth="1"/>
    <col min="159" max="166" width="3.5" style="8" customWidth="1"/>
    <col min="167" max="202" width="2.5" style="8" customWidth="1"/>
    <col min="203" max="203" width="3.5" style="8" customWidth="1"/>
    <col min="204" max="208" width="2.5" style="8" customWidth="1"/>
    <col min="209" max="16384" width="2.6640625" style="8"/>
  </cols>
  <sheetData>
    <row r="1" spans="1:155" ht="12.75" customHeight="1" x14ac:dyDescent="0.2">
      <c r="B1" s="361" t="str">
        <f>"GENERAL FUND ACCOUNTS COVERING THE PERIOD JULY 1, "&amp;Help!C17&amp;", to JUNE 30, "&amp;Help!C17+1</f>
        <v>GENERAL FUND ACCOUNTS COVERING THE PERIOD JULY 1, 2011, to JUNE 30, 2012</v>
      </c>
      <c r="C1" s="361"/>
      <c r="D1" s="361"/>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c r="AI1" s="361"/>
      <c r="AJ1" s="361"/>
      <c r="AK1" s="361"/>
      <c r="AL1" s="361"/>
      <c r="AM1" s="361"/>
      <c r="AN1" s="361"/>
      <c r="AO1" s="361"/>
      <c r="AP1" s="361"/>
      <c r="AQ1" s="361"/>
      <c r="AR1" s="361"/>
      <c r="AS1" s="361"/>
      <c r="AT1" s="361"/>
      <c r="AU1" s="361"/>
      <c r="AV1" s="361"/>
      <c r="AW1" s="361"/>
      <c r="AX1" s="361"/>
      <c r="AY1" s="361"/>
      <c r="AZ1" s="361"/>
      <c r="BB1" s="361" t="str">
        <f>B1</f>
        <v>GENERAL FUND ACCOUNTS COVERING THE PERIOD JULY 1, 2011, to JUNE 30, 2012</v>
      </c>
      <c r="BC1" s="361"/>
      <c r="BD1" s="361"/>
      <c r="BE1" s="361"/>
      <c r="BF1" s="361"/>
      <c r="BG1" s="361"/>
      <c r="BH1" s="361"/>
      <c r="BI1" s="361"/>
      <c r="BJ1" s="361"/>
      <c r="BK1" s="361"/>
      <c r="BL1" s="361"/>
      <c r="BM1" s="361"/>
      <c r="BN1" s="361"/>
      <c r="BO1" s="361"/>
      <c r="BP1" s="361"/>
      <c r="BQ1" s="361"/>
      <c r="BR1" s="361"/>
      <c r="BS1" s="361"/>
      <c r="BT1" s="361"/>
      <c r="BU1" s="361"/>
      <c r="BV1" s="361"/>
      <c r="BW1" s="361"/>
      <c r="BX1" s="361"/>
      <c r="BY1" s="361"/>
      <c r="BZ1" s="361"/>
      <c r="CA1" s="361"/>
      <c r="CB1" s="361"/>
      <c r="CC1" s="361"/>
      <c r="CD1" s="361"/>
      <c r="CE1" s="361"/>
      <c r="CF1" s="361"/>
      <c r="CG1" s="361"/>
      <c r="CH1" s="361"/>
      <c r="CI1" s="361"/>
      <c r="CJ1" s="361"/>
      <c r="CK1" s="361"/>
      <c r="CL1" s="361"/>
      <c r="CM1" s="361"/>
      <c r="CN1" s="361"/>
      <c r="CO1" s="361"/>
      <c r="CP1" s="361"/>
      <c r="CQ1" s="361"/>
      <c r="CR1" s="361"/>
      <c r="CS1" s="361"/>
      <c r="CT1" s="361"/>
      <c r="CU1" s="361"/>
      <c r="CV1" s="361"/>
      <c r="CW1" s="361"/>
      <c r="CX1" s="361"/>
      <c r="CY1" s="361"/>
      <c r="CZ1" s="361"/>
      <c r="DB1" s="361" t="str">
        <f>BB1</f>
        <v>GENERAL FUND ACCOUNTS COVERING THE PERIOD JULY 1, 2011, to JUNE 30, 2012</v>
      </c>
      <c r="DC1" s="361"/>
      <c r="DD1" s="361"/>
      <c r="DE1" s="361"/>
      <c r="DF1" s="361"/>
      <c r="DG1" s="361"/>
      <c r="DH1" s="361"/>
      <c r="DI1" s="361"/>
      <c r="DJ1" s="361"/>
      <c r="DK1" s="361"/>
      <c r="DL1" s="361"/>
      <c r="DM1" s="361"/>
      <c r="DN1" s="361"/>
      <c r="DO1" s="361"/>
      <c r="DP1" s="361"/>
      <c r="DQ1" s="361"/>
      <c r="DR1" s="361"/>
      <c r="DS1" s="361"/>
      <c r="DT1" s="361"/>
      <c r="DU1" s="361"/>
      <c r="DV1" s="361"/>
      <c r="DW1" s="361"/>
      <c r="DX1" s="361"/>
      <c r="DY1" s="361"/>
      <c r="DZ1" s="361"/>
      <c r="EA1" s="361"/>
      <c r="EB1" s="361"/>
      <c r="EC1" s="361"/>
      <c r="ED1" s="361"/>
      <c r="EE1" s="361"/>
      <c r="EF1" s="361"/>
      <c r="EG1" s="361"/>
      <c r="EH1" s="361"/>
      <c r="EI1" s="361"/>
      <c r="EJ1" s="361"/>
      <c r="EK1" s="361"/>
      <c r="EL1" s="361"/>
      <c r="EM1" s="361"/>
      <c r="EN1" s="361"/>
      <c r="EO1" s="361"/>
      <c r="EP1" s="361"/>
      <c r="EQ1" s="361"/>
      <c r="ER1" s="361"/>
      <c r="ES1" s="361"/>
      <c r="ET1" s="361"/>
      <c r="EU1" s="361"/>
      <c r="EV1" s="361"/>
      <c r="EW1" s="361"/>
      <c r="EX1" s="361"/>
      <c r="EY1" s="361"/>
    </row>
    <row r="2" spans="1:155" ht="12.75" customHeight="1" x14ac:dyDescent="0.2">
      <c r="B2" s="361" t="str">
        <f>"ESTIMATE OF NEEDS FOR "&amp;Help!C17+1&amp;"-"&amp;Help!C17+2</f>
        <v>ESTIMATE OF NEEDS FOR 2012-2013</v>
      </c>
      <c r="C2" s="361"/>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c r="AI2" s="361"/>
      <c r="AJ2" s="361"/>
      <c r="AK2" s="361"/>
      <c r="AL2" s="361"/>
      <c r="AM2" s="361"/>
      <c r="AN2" s="361"/>
      <c r="AO2" s="361"/>
      <c r="AP2" s="361"/>
      <c r="AQ2" s="361"/>
      <c r="AR2" s="361"/>
      <c r="AS2" s="361"/>
      <c r="AT2" s="361"/>
      <c r="AU2" s="361"/>
      <c r="AV2" s="361"/>
      <c r="AW2" s="361"/>
      <c r="AX2" s="361"/>
      <c r="AY2" s="361"/>
      <c r="AZ2" s="361"/>
      <c r="BB2" s="361" t="str">
        <f>B2</f>
        <v>ESTIMATE OF NEEDS FOR 2012-2013</v>
      </c>
      <c r="BC2" s="361"/>
      <c r="BD2" s="361"/>
      <c r="BE2" s="361"/>
      <c r="BF2" s="361"/>
      <c r="BG2" s="361"/>
      <c r="BH2" s="361"/>
      <c r="BI2" s="361"/>
      <c r="BJ2" s="361"/>
      <c r="BK2" s="361"/>
      <c r="BL2" s="361"/>
      <c r="BM2" s="361"/>
      <c r="BN2" s="361"/>
      <c r="BO2" s="361"/>
      <c r="BP2" s="361"/>
      <c r="BQ2" s="361"/>
      <c r="BR2" s="361"/>
      <c r="BS2" s="361"/>
      <c r="BT2" s="361"/>
      <c r="BU2" s="361"/>
      <c r="BV2" s="361"/>
      <c r="BW2" s="361"/>
      <c r="BX2" s="361"/>
      <c r="BY2" s="361"/>
      <c r="BZ2" s="361"/>
      <c r="CA2" s="361"/>
      <c r="CB2" s="361"/>
      <c r="CC2" s="361"/>
      <c r="CD2" s="361"/>
      <c r="CE2" s="361"/>
      <c r="CF2" s="361"/>
      <c r="CG2" s="361"/>
      <c r="CH2" s="361"/>
      <c r="CI2" s="361"/>
      <c r="CJ2" s="361"/>
      <c r="CK2" s="361"/>
      <c r="CL2" s="361"/>
      <c r="CM2" s="361"/>
      <c r="CN2" s="361"/>
      <c r="CO2" s="361"/>
      <c r="CP2" s="361"/>
      <c r="CQ2" s="361"/>
      <c r="CR2" s="361"/>
      <c r="CS2" s="361"/>
      <c r="CT2" s="361"/>
      <c r="CU2" s="361"/>
      <c r="CV2" s="361"/>
      <c r="CW2" s="361"/>
      <c r="CX2" s="361"/>
      <c r="CY2" s="361"/>
      <c r="CZ2" s="361"/>
      <c r="DB2" s="361" t="str">
        <f>BB2</f>
        <v>ESTIMATE OF NEEDS FOR 2012-2013</v>
      </c>
      <c r="DC2" s="361"/>
      <c r="DD2" s="361"/>
      <c r="DE2" s="361"/>
      <c r="DF2" s="361"/>
      <c r="DG2" s="361"/>
      <c r="DH2" s="361"/>
      <c r="DI2" s="361"/>
      <c r="DJ2" s="361"/>
      <c r="DK2" s="361"/>
      <c r="DL2" s="361"/>
      <c r="DM2" s="361"/>
      <c r="DN2" s="361"/>
      <c r="DO2" s="361"/>
      <c r="DP2" s="361"/>
      <c r="DQ2" s="361"/>
      <c r="DR2" s="361"/>
      <c r="DS2" s="361"/>
      <c r="DT2" s="361"/>
      <c r="DU2" s="361"/>
      <c r="DV2" s="361"/>
      <c r="DW2" s="361"/>
      <c r="DX2" s="361"/>
      <c r="DY2" s="361"/>
      <c r="DZ2" s="361"/>
      <c r="EA2" s="361"/>
      <c r="EB2" s="361"/>
      <c r="EC2" s="361"/>
      <c r="ED2" s="361"/>
      <c r="EE2" s="361"/>
      <c r="EF2" s="361"/>
      <c r="EG2" s="361"/>
      <c r="EH2" s="361"/>
      <c r="EI2" s="361"/>
      <c r="EJ2" s="361"/>
      <c r="EK2" s="361"/>
      <c r="EL2" s="361"/>
      <c r="EM2" s="361"/>
      <c r="EN2" s="361"/>
      <c r="EO2" s="361"/>
      <c r="EP2" s="361"/>
      <c r="EQ2" s="361"/>
      <c r="ER2" s="361"/>
      <c r="ES2" s="361"/>
      <c r="ET2" s="361"/>
      <c r="EU2" s="361"/>
      <c r="EV2" s="361"/>
      <c r="EW2" s="361"/>
      <c r="EX2" s="361"/>
      <c r="EY2" s="361"/>
    </row>
    <row r="3" spans="1:155" ht="12.75" customHeight="1" thickBot="1" x14ac:dyDescent="0.25">
      <c r="A3" s="10"/>
      <c r="B3" s="11" t="s">
        <v>38</v>
      </c>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0"/>
      <c r="AJ3" s="10"/>
      <c r="AK3" s="10"/>
      <c r="AL3" s="10"/>
      <c r="AM3" s="10"/>
      <c r="AN3" s="10"/>
      <c r="AO3" s="10"/>
      <c r="AP3" s="10"/>
      <c r="AQ3" s="10"/>
      <c r="AR3" s="10"/>
      <c r="AS3" s="10"/>
      <c r="AT3" s="10"/>
      <c r="AU3" s="10"/>
      <c r="AV3" s="10"/>
      <c r="AW3" s="10"/>
      <c r="AX3" s="10"/>
      <c r="AY3" s="9" t="s">
        <v>39</v>
      </c>
      <c r="AZ3" s="10"/>
      <c r="BB3" s="8" t="s">
        <v>38</v>
      </c>
      <c r="CY3" s="9" t="s">
        <v>74</v>
      </c>
      <c r="EY3" s="9" t="s">
        <v>126</v>
      </c>
    </row>
    <row r="4" spans="1:155" ht="12.75" customHeight="1" thickTop="1" thickBot="1" x14ac:dyDescent="0.25">
      <c r="A4" s="10"/>
      <c r="B4" s="12" t="str">
        <f>"Schedule 1, Current Balance Sheet - June 30, "&amp;Help!C17+1</f>
        <v>Schedule 1, Current Balance Sheet - June 30, 2012</v>
      </c>
      <c r="C4" s="13"/>
      <c r="D4" s="13"/>
      <c r="E4" s="13"/>
      <c r="F4" s="13"/>
      <c r="G4" s="13"/>
      <c r="H4" s="13"/>
      <c r="I4" s="13"/>
      <c r="J4" s="13"/>
      <c r="K4" s="13"/>
      <c r="L4" s="13"/>
      <c r="M4" s="13"/>
      <c r="N4" s="13"/>
      <c r="O4" s="13"/>
      <c r="P4" s="13"/>
      <c r="Q4" s="13"/>
      <c r="R4" s="13"/>
      <c r="S4" s="13"/>
      <c r="T4" s="13"/>
      <c r="U4" s="14"/>
      <c r="V4" s="14"/>
      <c r="W4" s="14"/>
      <c r="X4" s="14"/>
      <c r="Y4" s="13"/>
      <c r="Z4" s="13"/>
      <c r="AA4" s="13"/>
      <c r="AB4" s="13"/>
      <c r="AC4" s="13"/>
      <c r="AD4" s="13"/>
      <c r="AE4" s="13"/>
      <c r="AF4" s="13"/>
      <c r="AG4" s="13"/>
      <c r="AH4" s="13"/>
      <c r="AI4" s="15"/>
      <c r="AJ4" s="15"/>
      <c r="AK4" s="15"/>
      <c r="AL4" s="15"/>
      <c r="AM4" s="15"/>
      <c r="AN4" s="15"/>
      <c r="AO4" s="15"/>
      <c r="AP4" s="15"/>
      <c r="AQ4" s="15"/>
      <c r="AR4" s="15"/>
      <c r="AS4" s="15"/>
      <c r="AT4" s="15"/>
      <c r="AU4" s="15"/>
      <c r="AV4" s="15"/>
      <c r="AW4" s="15"/>
      <c r="AX4" s="15"/>
      <c r="AY4" s="16"/>
      <c r="BB4" s="404" t="s">
        <v>75</v>
      </c>
      <c r="BC4" s="405"/>
      <c r="BD4" s="405"/>
      <c r="BE4" s="405"/>
      <c r="BF4" s="405"/>
      <c r="BG4" s="405"/>
      <c r="BH4" s="405"/>
      <c r="BI4" s="405"/>
      <c r="BJ4" s="405"/>
      <c r="BK4" s="405"/>
      <c r="BL4" s="405"/>
      <c r="BM4" s="405"/>
      <c r="BN4" s="405"/>
      <c r="BO4" s="405"/>
      <c r="BP4" s="405"/>
      <c r="BQ4" s="405"/>
      <c r="BR4" s="405"/>
      <c r="BS4" s="405"/>
      <c r="BT4" s="405"/>
      <c r="BU4" s="405"/>
      <c r="BV4" s="405"/>
      <c r="BW4" s="405"/>
      <c r="BX4" s="405"/>
      <c r="BY4" s="405"/>
      <c r="BZ4" s="405"/>
      <c r="CA4" s="405"/>
      <c r="CB4" s="405"/>
      <c r="CC4" s="405"/>
      <c r="CD4" s="405"/>
      <c r="CE4" s="405"/>
      <c r="CF4" s="405"/>
      <c r="CG4" s="405"/>
      <c r="CH4" s="405"/>
      <c r="CI4" s="405"/>
      <c r="CJ4" s="405"/>
      <c r="CK4" s="405"/>
      <c r="CL4" s="405"/>
      <c r="CM4" s="405"/>
      <c r="CN4" s="405"/>
      <c r="CO4" s="405"/>
      <c r="CP4" s="405"/>
      <c r="CQ4" s="405"/>
      <c r="CR4" s="405"/>
      <c r="CS4" s="405"/>
      <c r="CT4" s="405"/>
      <c r="CU4" s="405"/>
      <c r="CV4" s="405"/>
      <c r="CW4" s="405"/>
      <c r="CX4" s="405"/>
      <c r="CY4" s="406"/>
      <c r="DB4" s="442"/>
      <c r="DC4" s="443"/>
      <c r="DD4" s="443"/>
      <c r="DE4" s="443"/>
      <c r="DF4" s="443"/>
      <c r="DG4" s="443"/>
      <c r="DH4" s="443"/>
      <c r="DI4" s="443"/>
      <c r="DJ4" s="443"/>
      <c r="DK4" s="443"/>
      <c r="DL4" s="443"/>
      <c r="DM4" s="443"/>
      <c r="DN4" s="443"/>
      <c r="DO4" s="443"/>
      <c r="DP4" s="443"/>
      <c r="DQ4" s="443"/>
      <c r="DR4" s="443"/>
      <c r="DS4" s="443"/>
      <c r="DT4" s="443"/>
      <c r="DU4" s="443"/>
      <c r="DV4" s="443"/>
      <c r="DW4" s="443"/>
      <c r="DX4" s="443"/>
      <c r="DY4" s="443"/>
      <c r="DZ4" s="443"/>
      <c r="EA4" s="443"/>
      <c r="EB4" s="443"/>
      <c r="EC4" s="443"/>
      <c r="ED4" s="443"/>
      <c r="EE4" s="443"/>
      <c r="EF4" s="443"/>
      <c r="EG4" s="443"/>
      <c r="EH4" s="443"/>
      <c r="EI4" s="443"/>
      <c r="EJ4" s="443"/>
      <c r="EK4" s="443"/>
      <c r="EL4" s="443"/>
      <c r="EM4" s="443"/>
      <c r="EN4" s="443"/>
      <c r="EO4" s="443"/>
      <c r="EP4" s="443"/>
      <c r="EQ4" s="443"/>
      <c r="ER4" s="443"/>
      <c r="ES4" s="443"/>
      <c r="ET4" s="443"/>
      <c r="EU4" s="443"/>
      <c r="EV4" s="443"/>
      <c r="EW4" s="443"/>
      <c r="EX4" s="443"/>
      <c r="EY4" s="444"/>
    </row>
    <row r="5" spans="1:155" ht="12.75" customHeight="1" thickTop="1" thickBot="1" x14ac:dyDescent="0.25">
      <c r="A5" s="10"/>
      <c r="B5" s="18"/>
      <c r="C5" s="14"/>
      <c r="D5" s="14"/>
      <c r="E5" s="14"/>
      <c r="F5" s="14"/>
      <c r="G5" s="19"/>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20"/>
      <c r="AJ5" s="20"/>
      <c r="AK5" s="20"/>
      <c r="AL5" s="20"/>
      <c r="AM5" s="20"/>
      <c r="AN5" s="20"/>
      <c r="AO5" s="20"/>
      <c r="AP5" s="20"/>
      <c r="AQ5" s="359" t="s">
        <v>40</v>
      </c>
      <c r="AR5" s="360"/>
      <c r="AS5" s="360"/>
      <c r="AT5" s="360"/>
      <c r="AU5" s="360"/>
      <c r="AV5" s="360"/>
      <c r="AW5" s="360"/>
      <c r="AX5" s="360"/>
      <c r="AY5" s="391"/>
      <c r="BB5" s="423" t="s">
        <v>80</v>
      </c>
      <c r="BC5" s="424"/>
      <c r="BD5" s="424"/>
      <c r="BE5" s="424"/>
      <c r="BF5" s="424"/>
      <c r="BG5" s="424"/>
      <c r="BH5" s="424"/>
      <c r="BI5" s="424"/>
      <c r="BJ5" s="424"/>
      <c r="BK5" s="424"/>
      <c r="BL5" s="424"/>
      <c r="BM5" s="424"/>
      <c r="BN5" s="424"/>
      <c r="BO5" s="424"/>
      <c r="BP5" s="424"/>
      <c r="BQ5" s="424"/>
      <c r="BR5" s="424"/>
      <c r="BS5" s="424"/>
      <c r="BT5" s="424"/>
      <c r="BU5" s="424"/>
      <c r="BV5" s="424"/>
      <c r="BW5" s="424"/>
      <c r="BX5" s="424"/>
      <c r="BY5" s="424"/>
      <c r="BZ5" s="424"/>
      <c r="CA5" s="424"/>
      <c r="CB5" s="424"/>
      <c r="CC5" s="424"/>
      <c r="CD5" s="424"/>
      <c r="CE5" s="424"/>
      <c r="CF5" s="424"/>
      <c r="CG5" s="425"/>
      <c r="CH5" s="411" t="str">
        <f>Help!C17&amp;"-"&amp;Help!C17+1&amp;" ACCOUNT"</f>
        <v>2011-2012 ACCOUNT</v>
      </c>
      <c r="CI5" s="408"/>
      <c r="CJ5" s="408"/>
      <c r="CK5" s="408"/>
      <c r="CL5" s="408"/>
      <c r="CM5" s="408"/>
      <c r="CN5" s="408"/>
      <c r="CO5" s="408"/>
      <c r="CP5" s="408"/>
      <c r="CQ5" s="408"/>
      <c r="CR5" s="408"/>
      <c r="CS5" s="408"/>
      <c r="CT5" s="408"/>
      <c r="CU5" s="408"/>
      <c r="CV5" s="408"/>
      <c r="CW5" s="408"/>
      <c r="CX5" s="408"/>
      <c r="CY5" s="409"/>
      <c r="DB5" s="411" t="str">
        <f>Help!C17&amp;"-"&amp;Help!C17+1&amp;" ACCOUNT"</f>
        <v>2011-2012 ACCOUNT</v>
      </c>
      <c r="DC5" s="408"/>
      <c r="DD5" s="408"/>
      <c r="DE5" s="408"/>
      <c r="DF5" s="408"/>
      <c r="DG5" s="408"/>
      <c r="DH5" s="408"/>
      <c r="DI5" s="408"/>
      <c r="DJ5" s="408"/>
      <c r="DK5" s="409"/>
      <c r="DL5" s="445" t="s">
        <v>129</v>
      </c>
      <c r="DM5" s="446"/>
      <c r="DN5" s="446"/>
      <c r="DO5" s="446"/>
      <c r="DP5" s="446"/>
      <c r="DQ5" s="446"/>
      <c r="DR5" s="446"/>
      <c r="DS5" s="446"/>
      <c r="DT5" s="446"/>
      <c r="DU5" s="447"/>
      <c r="DV5" s="411" t="str">
        <f>Help!C17+1&amp;"-"&amp;Help!C17+2&amp;" ACCOUNT"</f>
        <v>2012-2013 ACCOUNT</v>
      </c>
      <c r="DW5" s="408"/>
      <c r="DX5" s="408"/>
      <c r="DY5" s="408"/>
      <c r="DZ5" s="408"/>
      <c r="EA5" s="408"/>
      <c r="EB5" s="408"/>
      <c r="EC5" s="408"/>
      <c r="ED5" s="408"/>
      <c r="EE5" s="408"/>
      <c r="EF5" s="408"/>
      <c r="EG5" s="408"/>
      <c r="EH5" s="408"/>
      <c r="EI5" s="408"/>
      <c r="EJ5" s="408"/>
      <c r="EK5" s="408"/>
      <c r="EL5" s="408"/>
      <c r="EM5" s="408"/>
      <c r="EN5" s="408"/>
      <c r="EO5" s="408"/>
      <c r="EP5" s="408"/>
      <c r="EQ5" s="408"/>
      <c r="ER5" s="408"/>
      <c r="ES5" s="408"/>
      <c r="ET5" s="408"/>
      <c r="EU5" s="408"/>
      <c r="EV5" s="408"/>
      <c r="EW5" s="408"/>
      <c r="EX5" s="408"/>
      <c r="EY5" s="409"/>
    </row>
    <row r="6" spans="1:155" ht="12.75" customHeight="1" thickTop="1" x14ac:dyDescent="0.2">
      <c r="A6" s="10"/>
      <c r="B6" s="24" t="s">
        <v>41</v>
      </c>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9"/>
      <c r="AJ6" s="9"/>
      <c r="AK6" s="9"/>
      <c r="AL6" s="9"/>
      <c r="AM6" s="9"/>
      <c r="AN6" s="9"/>
      <c r="AO6" s="9"/>
      <c r="AP6" s="9"/>
      <c r="AQ6" s="392">
        <f>EQ77-AQ8</f>
        <v>0</v>
      </c>
      <c r="AR6" s="393"/>
      <c r="AS6" s="393"/>
      <c r="AT6" s="393"/>
      <c r="AU6" s="393"/>
      <c r="AV6" s="393"/>
      <c r="AW6" s="393"/>
      <c r="AX6" s="393"/>
      <c r="AY6" s="394"/>
      <c r="BB6" s="426"/>
      <c r="BC6" s="427"/>
      <c r="BD6" s="427"/>
      <c r="BE6" s="427"/>
      <c r="BF6" s="427"/>
      <c r="BG6" s="427"/>
      <c r="BH6" s="427"/>
      <c r="BI6" s="427"/>
      <c r="BJ6" s="427"/>
      <c r="BK6" s="427"/>
      <c r="BL6" s="427"/>
      <c r="BM6" s="427"/>
      <c r="BN6" s="427"/>
      <c r="BO6" s="427"/>
      <c r="BP6" s="427"/>
      <c r="BQ6" s="427"/>
      <c r="BR6" s="427"/>
      <c r="BS6" s="427"/>
      <c r="BT6" s="427"/>
      <c r="BU6" s="427"/>
      <c r="BV6" s="427"/>
      <c r="BW6" s="427"/>
      <c r="BX6" s="427"/>
      <c r="BY6" s="427"/>
      <c r="BZ6" s="427"/>
      <c r="CA6" s="427"/>
      <c r="CB6" s="427"/>
      <c r="CC6" s="427"/>
      <c r="CD6" s="427"/>
      <c r="CE6" s="427"/>
      <c r="CF6" s="427"/>
      <c r="CG6" s="428"/>
      <c r="CH6" s="408" t="s">
        <v>76</v>
      </c>
      <c r="CI6" s="408"/>
      <c r="CJ6" s="408"/>
      <c r="CK6" s="408"/>
      <c r="CL6" s="408"/>
      <c r="CM6" s="408"/>
      <c r="CN6" s="408"/>
      <c r="CO6" s="408"/>
      <c r="CP6" s="410"/>
      <c r="CQ6" s="407" t="s">
        <v>77</v>
      </c>
      <c r="CR6" s="408"/>
      <c r="CS6" s="408"/>
      <c r="CT6" s="408"/>
      <c r="CU6" s="408"/>
      <c r="CV6" s="408"/>
      <c r="CW6" s="408"/>
      <c r="CX6" s="408"/>
      <c r="CY6" s="409"/>
      <c r="DB6" s="432" t="s">
        <v>127</v>
      </c>
      <c r="DC6" s="433"/>
      <c r="DD6" s="433"/>
      <c r="DE6" s="433"/>
      <c r="DF6" s="433"/>
      <c r="DG6" s="433"/>
      <c r="DH6" s="433"/>
      <c r="DI6" s="433"/>
      <c r="DJ6" s="433"/>
      <c r="DK6" s="407"/>
      <c r="DL6" s="448" t="s">
        <v>130</v>
      </c>
      <c r="DM6" s="449"/>
      <c r="DN6" s="449"/>
      <c r="DO6" s="449"/>
      <c r="DP6" s="449"/>
      <c r="DQ6" s="449"/>
      <c r="DR6" s="449"/>
      <c r="DS6" s="449"/>
      <c r="DT6" s="449"/>
      <c r="DU6" s="450"/>
      <c r="DV6" s="410" t="s">
        <v>132</v>
      </c>
      <c r="DW6" s="433"/>
      <c r="DX6" s="433"/>
      <c r="DY6" s="433"/>
      <c r="DZ6" s="433"/>
      <c r="EA6" s="433"/>
      <c r="EB6" s="433"/>
      <c r="EC6" s="433"/>
      <c r="ED6" s="433"/>
      <c r="EE6" s="433"/>
      <c r="EF6" s="433" t="s">
        <v>134</v>
      </c>
      <c r="EG6" s="433"/>
      <c r="EH6" s="433"/>
      <c r="EI6" s="433"/>
      <c r="EJ6" s="433"/>
      <c r="EK6" s="433"/>
      <c r="EL6" s="433"/>
      <c r="EM6" s="433"/>
      <c r="EN6" s="433"/>
      <c r="EO6" s="433"/>
      <c r="EP6" s="433" t="s">
        <v>136</v>
      </c>
      <c r="EQ6" s="433"/>
      <c r="ER6" s="433"/>
      <c r="ES6" s="433"/>
      <c r="ET6" s="433"/>
      <c r="EU6" s="433"/>
      <c r="EV6" s="433"/>
      <c r="EW6" s="433"/>
      <c r="EX6" s="433"/>
      <c r="EY6" s="434"/>
    </row>
    <row r="7" spans="1:155" ht="12.75" customHeight="1" thickBot="1" x14ac:dyDescent="0.25">
      <c r="A7" s="10"/>
      <c r="B7" s="26" t="str">
        <f>"Cash Balance June 30, "&amp;Help!C17+1</f>
        <v>Cash Balance June 30, 2012</v>
      </c>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8"/>
      <c r="AJ7" s="28"/>
      <c r="AK7" s="28"/>
      <c r="AL7" s="28"/>
      <c r="AM7" s="28"/>
      <c r="AN7" s="28"/>
      <c r="AO7" s="28"/>
      <c r="AP7" s="28"/>
      <c r="AQ7" s="379"/>
      <c r="AR7" s="380"/>
      <c r="AS7" s="380"/>
      <c r="AT7" s="380"/>
      <c r="AU7" s="380"/>
      <c r="AV7" s="380"/>
      <c r="AW7" s="380"/>
      <c r="AX7" s="380"/>
      <c r="AY7" s="381"/>
      <c r="BB7" s="429"/>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430"/>
      <c r="CA7" s="430"/>
      <c r="CB7" s="430"/>
      <c r="CC7" s="430"/>
      <c r="CD7" s="430"/>
      <c r="CE7" s="430"/>
      <c r="CF7" s="430"/>
      <c r="CG7" s="431"/>
      <c r="CH7" s="418" t="s">
        <v>78</v>
      </c>
      <c r="CI7" s="419"/>
      <c r="CJ7" s="419"/>
      <c r="CK7" s="419"/>
      <c r="CL7" s="419"/>
      <c r="CM7" s="419"/>
      <c r="CN7" s="419"/>
      <c r="CO7" s="419"/>
      <c r="CP7" s="420"/>
      <c r="CQ7" s="421" t="s">
        <v>79</v>
      </c>
      <c r="CR7" s="419"/>
      <c r="CS7" s="419"/>
      <c r="CT7" s="419"/>
      <c r="CU7" s="419"/>
      <c r="CV7" s="419"/>
      <c r="CW7" s="419"/>
      <c r="CX7" s="419"/>
      <c r="CY7" s="422"/>
      <c r="DB7" s="365" t="s">
        <v>128</v>
      </c>
      <c r="DC7" s="366"/>
      <c r="DD7" s="366"/>
      <c r="DE7" s="366"/>
      <c r="DF7" s="366"/>
      <c r="DG7" s="366"/>
      <c r="DH7" s="366"/>
      <c r="DI7" s="366"/>
      <c r="DJ7" s="366"/>
      <c r="DK7" s="367"/>
      <c r="DL7" s="439" t="s">
        <v>131</v>
      </c>
      <c r="DM7" s="440"/>
      <c r="DN7" s="440"/>
      <c r="DO7" s="440"/>
      <c r="DP7" s="440"/>
      <c r="DQ7" s="440"/>
      <c r="DR7" s="440"/>
      <c r="DS7" s="440"/>
      <c r="DT7" s="440"/>
      <c r="DU7" s="441"/>
      <c r="DV7" s="365" t="s">
        <v>133</v>
      </c>
      <c r="DW7" s="366"/>
      <c r="DX7" s="366"/>
      <c r="DY7" s="366"/>
      <c r="DZ7" s="366"/>
      <c r="EA7" s="366"/>
      <c r="EB7" s="366"/>
      <c r="EC7" s="366"/>
      <c r="ED7" s="366"/>
      <c r="EE7" s="366"/>
      <c r="EF7" s="366" t="s">
        <v>135</v>
      </c>
      <c r="EG7" s="366"/>
      <c r="EH7" s="366"/>
      <c r="EI7" s="366"/>
      <c r="EJ7" s="366"/>
      <c r="EK7" s="366"/>
      <c r="EL7" s="366"/>
      <c r="EM7" s="366"/>
      <c r="EN7" s="366"/>
      <c r="EO7" s="366"/>
      <c r="EP7" s="366" t="s">
        <v>137</v>
      </c>
      <c r="EQ7" s="366"/>
      <c r="ER7" s="366"/>
      <c r="ES7" s="366"/>
      <c r="ET7" s="366"/>
      <c r="EU7" s="366"/>
      <c r="EV7" s="366"/>
      <c r="EW7" s="366"/>
      <c r="EX7" s="366"/>
      <c r="EY7" s="367"/>
    </row>
    <row r="8" spans="1:155" ht="12.75" customHeight="1" thickTop="1" x14ac:dyDescent="0.2">
      <c r="A8" s="10"/>
      <c r="B8" s="31"/>
      <c r="C8" s="32"/>
      <c r="D8" s="32"/>
      <c r="E8" s="32" t="s">
        <v>42</v>
      </c>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3"/>
      <c r="AJ8" s="33"/>
      <c r="AK8" s="33"/>
      <c r="AL8" s="33"/>
      <c r="AM8" s="33"/>
      <c r="AN8" s="33"/>
      <c r="AO8" s="33"/>
      <c r="AP8" s="33"/>
      <c r="AQ8" s="350">
        <f>GT112</f>
        <v>0</v>
      </c>
      <c r="AR8" s="351"/>
      <c r="AS8" s="351"/>
      <c r="AT8" s="351"/>
      <c r="AU8" s="351"/>
      <c r="AV8" s="351"/>
      <c r="AW8" s="351"/>
      <c r="AX8" s="351"/>
      <c r="AY8" s="352"/>
      <c r="BB8" s="412" t="s">
        <v>81</v>
      </c>
      <c r="BC8" s="413"/>
      <c r="BD8" s="413"/>
      <c r="BE8" s="413"/>
      <c r="BF8" s="413"/>
      <c r="BG8" s="413"/>
      <c r="BH8" s="413"/>
      <c r="BI8" s="413"/>
      <c r="BJ8" s="413"/>
      <c r="BK8" s="413"/>
      <c r="BL8" s="413"/>
      <c r="BM8" s="413"/>
      <c r="BN8" s="413"/>
      <c r="BO8" s="413"/>
      <c r="BP8" s="413"/>
      <c r="BQ8" s="413"/>
      <c r="BR8" s="413"/>
      <c r="BS8" s="413"/>
      <c r="BT8" s="413"/>
      <c r="BU8" s="413"/>
      <c r="BV8" s="413"/>
      <c r="BW8" s="413"/>
      <c r="BX8" s="413"/>
      <c r="BY8" s="413"/>
      <c r="BZ8" s="413"/>
      <c r="CA8" s="413"/>
      <c r="CB8" s="413"/>
      <c r="CC8" s="413"/>
      <c r="CD8" s="413"/>
      <c r="CE8" s="413"/>
      <c r="CF8" s="413"/>
      <c r="CG8" s="414"/>
      <c r="CH8" s="415"/>
      <c r="CI8" s="416"/>
      <c r="CJ8" s="416"/>
      <c r="CK8" s="416"/>
      <c r="CL8" s="416"/>
      <c r="CM8" s="416"/>
      <c r="CN8" s="416"/>
      <c r="CO8" s="416"/>
      <c r="CP8" s="417"/>
      <c r="CQ8" s="415"/>
      <c r="CR8" s="416"/>
      <c r="CS8" s="416"/>
      <c r="CT8" s="416"/>
      <c r="CU8" s="416"/>
      <c r="CV8" s="416"/>
      <c r="CW8" s="416"/>
      <c r="CX8" s="416"/>
      <c r="CY8" s="417"/>
      <c r="DB8" s="466"/>
      <c r="DC8" s="466"/>
      <c r="DD8" s="466"/>
      <c r="DE8" s="466"/>
      <c r="DF8" s="466"/>
      <c r="DG8" s="466"/>
      <c r="DH8" s="466"/>
      <c r="DI8" s="466"/>
      <c r="DJ8" s="466"/>
      <c r="DK8" s="466"/>
      <c r="DL8" s="466"/>
      <c r="DM8" s="466"/>
      <c r="DN8" s="466"/>
      <c r="DO8" s="466"/>
      <c r="DP8" s="466"/>
      <c r="DQ8" s="466"/>
      <c r="DR8" s="466"/>
      <c r="DS8" s="466"/>
      <c r="DT8" s="466"/>
      <c r="DU8" s="466"/>
      <c r="DV8" s="466"/>
      <c r="DW8" s="466"/>
      <c r="DX8" s="466"/>
      <c r="DY8" s="466"/>
      <c r="DZ8" s="466"/>
      <c r="EA8" s="466"/>
      <c r="EB8" s="466"/>
      <c r="EC8" s="466"/>
      <c r="ED8" s="466"/>
      <c r="EE8" s="466"/>
      <c r="EF8" s="466"/>
      <c r="EG8" s="466"/>
      <c r="EH8" s="466"/>
      <c r="EI8" s="466"/>
      <c r="EJ8" s="466"/>
      <c r="EK8" s="466"/>
      <c r="EL8" s="466"/>
      <c r="EM8" s="466"/>
      <c r="EN8" s="466"/>
      <c r="EO8" s="466"/>
      <c r="EP8" s="466"/>
      <c r="EQ8" s="466"/>
      <c r="ER8" s="466"/>
      <c r="ES8" s="466"/>
      <c r="ET8" s="466"/>
      <c r="EU8" s="466"/>
      <c r="EV8" s="466"/>
      <c r="EW8" s="466"/>
      <c r="EX8" s="466"/>
      <c r="EY8" s="466"/>
    </row>
    <row r="9" spans="1:155" ht="12.75" customHeight="1" thickBot="1" x14ac:dyDescent="0.25">
      <c r="A9" s="10"/>
      <c r="B9" s="36"/>
      <c r="C9" s="37"/>
      <c r="D9" s="37"/>
      <c r="E9" s="37"/>
      <c r="F9" s="37"/>
      <c r="G9" s="37" t="s">
        <v>43</v>
      </c>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8"/>
      <c r="AJ9" s="38"/>
      <c r="AK9" s="38"/>
      <c r="AL9" s="39"/>
      <c r="AM9" s="38"/>
      <c r="AN9" s="38"/>
      <c r="AO9" s="38"/>
      <c r="AP9" s="38"/>
      <c r="AQ9" s="382">
        <f>AQ6+AQ8</f>
        <v>0</v>
      </c>
      <c r="AR9" s="383"/>
      <c r="AS9" s="383"/>
      <c r="AT9" s="383"/>
      <c r="AU9" s="383"/>
      <c r="AV9" s="383"/>
      <c r="AW9" s="383"/>
      <c r="AX9" s="383"/>
      <c r="AY9" s="384"/>
      <c r="BB9" s="339" t="s">
        <v>699</v>
      </c>
      <c r="BC9" s="340"/>
      <c r="BD9" s="340"/>
      <c r="BE9" s="340"/>
      <c r="BF9" s="340"/>
      <c r="BG9" s="340"/>
      <c r="BH9" s="340"/>
      <c r="BI9" s="340"/>
      <c r="BJ9" s="340"/>
      <c r="BK9" s="340"/>
      <c r="BL9" s="340"/>
      <c r="BM9" s="340"/>
      <c r="BN9" s="340"/>
      <c r="BO9" s="340"/>
      <c r="BP9" s="340"/>
      <c r="BQ9" s="340"/>
      <c r="BR9" s="340"/>
      <c r="BS9" s="340"/>
      <c r="BT9" s="340"/>
      <c r="BU9" s="340"/>
      <c r="BV9" s="340"/>
      <c r="BW9" s="340"/>
      <c r="BX9" s="340"/>
      <c r="BY9" s="340"/>
      <c r="BZ9" s="340"/>
      <c r="CA9" s="340"/>
      <c r="CB9" s="340"/>
      <c r="CC9" s="340"/>
      <c r="CD9" s="340"/>
      <c r="CE9" s="340"/>
      <c r="CF9" s="340"/>
      <c r="CG9" s="378"/>
      <c r="CH9" s="342">
        <v>0</v>
      </c>
      <c r="CI9" s="343"/>
      <c r="CJ9" s="343"/>
      <c r="CK9" s="343"/>
      <c r="CL9" s="343"/>
      <c r="CM9" s="343"/>
      <c r="CN9" s="343"/>
      <c r="CO9" s="343"/>
      <c r="CP9" s="344"/>
      <c r="CQ9" s="342">
        <v>0</v>
      </c>
      <c r="CR9" s="343"/>
      <c r="CS9" s="343"/>
      <c r="CT9" s="343"/>
      <c r="CU9" s="343"/>
      <c r="CV9" s="343"/>
      <c r="CW9" s="343"/>
      <c r="CX9" s="343"/>
      <c r="CY9" s="344"/>
      <c r="DB9" s="451">
        <f t="shared" ref="DB9:DB18" si="0">CQ9-CH9</f>
        <v>0</v>
      </c>
      <c r="DC9" s="451"/>
      <c r="DD9" s="451"/>
      <c r="DE9" s="451"/>
      <c r="DF9" s="451"/>
      <c r="DG9" s="451"/>
      <c r="DH9" s="451"/>
      <c r="DI9" s="451"/>
      <c r="DJ9" s="451"/>
      <c r="DK9" s="451"/>
      <c r="DL9" s="452">
        <f>IF(CQ9=0,0.9,IF(EF9=0,0,EF9/CQ9))</f>
        <v>0.9</v>
      </c>
      <c r="DM9" s="452"/>
      <c r="DN9" s="452"/>
      <c r="DO9" s="452"/>
      <c r="DP9" s="452"/>
      <c r="DQ9" s="452"/>
      <c r="DR9" s="452"/>
      <c r="DS9" s="452"/>
      <c r="DT9" s="452"/>
      <c r="DU9" s="452"/>
      <c r="DV9" s="453">
        <v>0</v>
      </c>
      <c r="DW9" s="453"/>
      <c r="DX9" s="453"/>
      <c r="DY9" s="453"/>
      <c r="DZ9" s="453"/>
      <c r="EA9" s="453"/>
      <c r="EB9" s="453"/>
      <c r="EC9" s="453"/>
      <c r="ED9" s="453"/>
      <c r="EE9" s="453"/>
      <c r="EF9" s="453">
        <v>0</v>
      </c>
      <c r="EG9" s="453"/>
      <c r="EH9" s="453"/>
      <c r="EI9" s="453"/>
      <c r="EJ9" s="453"/>
      <c r="EK9" s="453"/>
      <c r="EL9" s="453"/>
      <c r="EM9" s="453"/>
      <c r="EN9" s="453"/>
      <c r="EO9" s="453"/>
      <c r="EP9" s="435">
        <f>EF9</f>
        <v>0</v>
      </c>
      <c r="EQ9" s="435"/>
      <c r="ER9" s="435"/>
      <c r="ES9" s="435"/>
      <c r="ET9" s="435"/>
      <c r="EU9" s="435"/>
      <c r="EV9" s="435"/>
      <c r="EW9" s="435"/>
      <c r="EX9" s="435"/>
      <c r="EY9" s="435"/>
    </row>
    <row r="10" spans="1:155" ht="12.75" customHeight="1" thickTop="1" x14ac:dyDescent="0.2">
      <c r="A10" s="10"/>
      <c r="B10" s="12" t="s">
        <v>44</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25"/>
      <c r="AJ10" s="25"/>
      <c r="AK10" s="25"/>
      <c r="AL10" s="40"/>
      <c r="AM10" s="25"/>
      <c r="AN10" s="25"/>
      <c r="AO10" s="25"/>
      <c r="AP10" s="25"/>
      <c r="AQ10" s="392">
        <f>FC95</f>
        <v>0</v>
      </c>
      <c r="AR10" s="393"/>
      <c r="AS10" s="393"/>
      <c r="AT10" s="393"/>
      <c r="AU10" s="393"/>
      <c r="AV10" s="393"/>
      <c r="AW10" s="393"/>
      <c r="AX10" s="393"/>
      <c r="AY10" s="394"/>
      <c r="BB10" s="339" t="s">
        <v>700</v>
      </c>
      <c r="BC10" s="340"/>
      <c r="BD10" s="340"/>
      <c r="BE10" s="340"/>
      <c r="BF10" s="340"/>
      <c r="BG10" s="340"/>
      <c r="BH10" s="340"/>
      <c r="BI10" s="340"/>
      <c r="BJ10" s="340"/>
      <c r="BK10" s="340"/>
      <c r="BL10" s="340"/>
      <c r="BM10" s="340"/>
      <c r="BN10" s="340"/>
      <c r="BO10" s="340"/>
      <c r="BP10" s="340"/>
      <c r="BQ10" s="340"/>
      <c r="BR10" s="340"/>
      <c r="BS10" s="340"/>
      <c r="BT10" s="340"/>
      <c r="BU10" s="340"/>
      <c r="BV10" s="340"/>
      <c r="BW10" s="340"/>
      <c r="BX10" s="340"/>
      <c r="BY10" s="340"/>
      <c r="BZ10" s="340"/>
      <c r="CA10" s="340"/>
      <c r="CB10" s="340"/>
      <c r="CC10" s="340"/>
      <c r="CD10" s="340"/>
      <c r="CE10" s="340"/>
      <c r="CF10" s="340"/>
      <c r="CG10" s="378"/>
      <c r="CH10" s="342">
        <v>0</v>
      </c>
      <c r="CI10" s="343"/>
      <c r="CJ10" s="343"/>
      <c r="CK10" s="343"/>
      <c r="CL10" s="343"/>
      <c r="CM10" s="343"/>
      <c r="CN10" s="343"/>
      <c r="CO10" s="343"/>
      <c r="CP10" s="344"/>
      <c r="CQ10" s="342">
        <v>0</v>
      </c>
      <c r="CR10" s="343"/>
      <c r="CS10" s="343"/>
      <c r="CT10" s="343"/>
      <c r="CU10" s="343"/>
      <c r="CV10" s="343"/>
      <c r="CW10" s="343"/>
      <c r="CX10" s="343"/>
      <c r="CY10" s="344"/>
      <c r="DB10" s="451">
        <f t="shared" si="0"/>
        <v>0</v>
      </c>
      <c r="DC10" s="451"/>
      <c r="DD10" s="451"/>
      <c r="DE10" s="451"/>
      <c r="DF10" s="451"/>
      <c r="DG10" s="451"/>
      <c r="DH10" s="451"/>
      <c r="DI10" s="451"/>
      <c r="DJ10" s="451"/>
      <c r="DK10" s="451"/>
      <c r="DL10" s="452">
        <f t="shared" ref="DL10:DL18" si="1">IF(CQ10=0,0.9,IF(EF10=0,0,EF10/CQ10))</f>
        <v>0.9</v>
      </c>
      <c r="DM10" s="452"/>
      <c r="DN10" s="452"/>
      <c r="DO10" s="452"/>
      <c r="DP10" s="452"/>
      <c r="DQ10" s="452"/>
      <c r="DR10" s="452"/>
      <c r="DS10" s="452"/>
      <c r="DT10" s="452"/>
      <c r="DU10" s="452"/>
      <c r="DV10" s="453">
        <v>0</v>
      </c>
      <c r="DW10" s="453"/>
      <c r="DX10" s="453"/>
      <c r="DY10" s="453"/>
      <c r="DZ10" s="453"/>
      <c r="EA10" s="453"/>
      <c r="EB10" s="453"/>
      <c r="EC10" s="453"/>
      <c r="ED10" s="453"/>
      <c r="EE10" s="453"/>
      <c r="EF10" s="453">
        <v>0</v>
      </c>
      <c r="EG10" s="453"/>
      <c r="EH10" s="453"/>
      <c r="EI10" s="453"/>
      <c r="EJ10" s="453"/>
      <c r="EK10" s="453"/>
      <c r="EL10" s="453"/>
      <c r="EM10" s="453"/>
      <c r="EN10" s="453"/>
      <c r="EO10" s="453"/>
      <c r="EP10" s="435">
        <f t="shared" ref="EP10:EP18" si="2">EF10</f>
        <v>0</v>
      </c>
      <c r="EQ10" s="435"/>
      <c r="ER10" s="435"/>
      <c r="ES10" s="435"/>
      <c r="ET10" s="435"/>
      <c r="EU10" s="435"/>
      <c r="EV10" s="435"/>
      <c r="EW10" s="435"/>
      <c r="EX10" s="435"/>
      <c r="EY10" s="435"/>
    </row>
    <row r="11" spans="1:155" ht="12.75" customHeight="1" x14ac:dyDescent="0.2">
      <c r="A11" s="10"/>
      <c r="B11" s="26" t="s">
        <v>45</v>
      </c>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8"/>
      <c r="AJ11" s="28"/>
      <c r="AK11" s="28"/>
      <c r="AL11" s="28"/>
      <c r="AM11" s="28"/>
      <c r="AN11" s="28"/>
      <c r="AO11" s="28"/>
      <c r="AP11" s="28"/>
      <c r="AQ11" s="379"/>
      <c r="AR11" s="380"/>
      <c r="AS11" s="380"/>
      <c r="AT11" s="380"/>
      <c r="AU11" s="380"/>
      <c r="AV11" s="380"/>
      <c r="AW11" s="380"/>
      <c r="AX11" s="380"/>
      <c r="AY11" s="381"/>
      <c r="BB11" s="339" t="s">
        <v>701</v>
      </c>
      <c r="BC11" s="340"/>
      <c r="BD11" s="340"/>
      <c r="BE11" s="340"/>
      <c r="BF11" s="340"/>
      <c r="BG11" s="340"/>
      <c r="BH11" s="340"/>
      <c r="BI11" s="340"/>
      <c r="BJ11" s="340"/>
      <c r="BK11" s="340"/>
      <c r="BL11" s="340"/>
      <c r="BM11" s="340"/>
      <c r="BN11" s="340"/>
      <c r="BO11" s="340"/>
      <c r="BP11" s="340"/>
      <c r="BQ11" s="340"/>
      <c r="BR11" s="340"/>
      <c r="BS11" s="340"/>
      <c r="BT11" s="340"/>
      <c r="BU11" s="340"/>
      <c r="BV11" s="340"/>
      <c r="BW11" s="340"/>
      <c r="BX11" s="340"/>
      <c r="BY11" s="340"/>
      <c r="BZ11" s="340"/>
      <c r="CA11" s="340"/>
      <c r="CB11" s="340"/>
      <c r="CC11" s="340"/>
      <c r="CD11" s="340"/>
      <c r="CE11" s="340"/>
      <c r="CF11" s="340"/>
      <c r="CG11" s="378"/>
      <c r="CH11" s="342">
        <v>0</v>
      </c>
      <c r="CI11" s="343"/>
      <c r="CJ11" s="343"/>
      <c r="CK11" s="343"/>
      <c r="CL11" s="343"/>
      <c r="CM11" s="343"/>
      <c r="CN11" s="343"/>
      <c r="CO11" s="343"/>
      <c r="CP11" s="344"/>
      <c r="CQ11" s="342">
        <v>0</v>
      </c>
      <c r="CR11" s="343"/>
      <c r="CS11" s="343"/>
      <c r="CT11" s="343"/>
      <c r="CU11" s="343"/>
      <c r="CV11" s="343"/>
      <c r="CW11" s="343"/>
      <c r="CX11" s="343"/>
      <c r="CY11" s="344"/>
      <c r="DB11" s="451">
        <f t="shared" si="0"/>
        <v>0</v>
      </c>
      <c r="DC11" s="451"/>
      <c r="DD11" s="451"/>
      <c r="DE11" s="451"/>
      <c r="DF11" s="451"/>
      <c r="DG11" s="451"/>
      <c r="DH11" s="451"/>
      <c r="DI11" s="451"/>
      <c r="DJ11" s="451"/>
      <c r="DK11" s="451"/>
      <c r="DL11" s="452">
        <f t="shared" si="1"/>
        <v>0.9</v>
      </c>
      <c r="DM11" s="452"/>
      <c r="DN11" s="452"/>
      <c r="DO11" s="452"/>
      <c r="DP11" s="452"/>
      <c r="DQ11" s="452"/>
      <c r="DR11" s="452"/>
      <c r="DS11" s="452"/>
      <c r="DT11" s="452"/>
      <c r="DU11" s="452"/>
      <c r="DV11" s="453">
        <v>0</v>
      </c>
      <c r="DW11" s="453"/>
      <c r="DX11" s="453"/>
      <c r="DY11" s="453"/>
      <c r="DZ11" s="453"/>
      <c r="EA11" s="453"/>
      <c r="EB11" s="453"/>
      <c r="EC11" s="453"/>
      <c r="ED11" s="453"/>
      <c r="EE11" s="453"/>
      <c r="EF11" s="453">
        <v>0</v>
      </c>
      <c r="EG11" s="453"/>
      <c r="EH11" s="453"/>
      <c r="EI11" s="453"/>
      <c r="EJ11" s="453"/>
      <c r="EK11" s="453"/>
      <c r="EL11" s="453"/>
      <c r="EM11" s="453"/>
      <c r="EN11" s="453"/>
      <c r="EO11" s="453"/>
      <c r="EP11" s="435">
        <f t="shared" si="2"/>
        <v>0</v>
      </c>
      <c r="EQ11" s="435"/>
      <c r="ER11" s="435"/>
      <c r="ES11" s="435"/>
      <c r="ET11" s="435"/>
      <c r="EU11" s="435"/>
      <c r="EV11" s="435"/>
      <c r="EW11" s="435"/>
      <c r="EX11" s="435"/>
      <c r="EY11" s="435"/>
    </row>
    <row r="12" spans="1:155" ht="12.75" customHeight="1" x14ac:dyDescent="0.2">
      <c r="A12" s="10"/>
      <c r="B12" s="31" t="s">
        <v>46</v>
      </c>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3"/>
      <c r="AJ12" s="33"/>
      <c r="AK12" s="33"/>
      <c r="AL12" s="33"/>
      <c r="AM12" s="33"/>
      <c r="AN12" s="33"/>
      <c r="AO12" s="33"/>
      <c r="AP12" s="33"/>
      <c r="AQ12" s="350">
        <f>GS79</f>
        <v>0</v>
      </c>
      <c r="AR12" s="351"/>
      <c r="AS12" s="351"/>
      <c r="AT12" s="351"/>
      <c r="AU12" s="351"/>
      <c r="AV12" s="351"/>
      <c r="AW12" s="351"/>
      <c r="AX12" s="351"/>
      <c r="AY12" s="352"/>
      <c r="BB12" s="339" t="s">
        <v>702</v>
      </c>
      <c r="BC12" s="340"/>
      <c r="BD12" s="340"/>
      <c r="BE12" s="340"/>
      <c r="BF12" s="340"/>
      <c r="BG12" s="340"/>
      <c r="BH12" s="340"/>
      <c r="BI12" s="340"/>
      <c r="BJ12" s="340"/>
      <c r="BK12" s="340"/>
      <c r="BL12" s="340"/>
      <c r="BM12" s="340"/>
      <c r="BN12" s="340"/>
      <c r="BO12" s="340"/>
      <c r="BP12" s="340"/>
      <c r="BQ12" s="340"/>
      <c r="BR12" s="340"/>
      <c r="BS12" s="340"/>
      <c r="BT12" s="340"/>
      <c r="BU12" s="340"/>
      <c r="BV12" s="340"/>
      <c r="BW12" s="340"/>
      <c r="BX12" s="340"/>
      <c r="BY12" s="340"/>
      <c r="BZ12" s="340"/>
      <c r="CA12" s="340"/>
      <c r="CB12" s="340"/>
      <c r="CC12" s="340"/>
      <c r="CD12" s="340"/>
      <c r="CE12" s="340"/>
      <c r="CF12" s="340"/>
      <c r="CG12" s="378"/>
      <c r="CH12" s="342">
        <v>0</v>
      </c>
      <c r="CI12" s="343"/>
      <c r="CJ12" s="343"/>
      <c r="CK12" s="343"/>
      <c r="CL12" s="343"/>
      <c r="CM12" s="343"/>
      <c r="CN12" s="343"/>
      <c r="CO12" s="343"/>
      <c r="CP12" s="344"/>
      <c r="CQ12" s="342">
        <v>0</v>
      </c>
      <c r="CR12" s="343"/>
      <c r="CS12" s="343"/>
      <c r="CT12" s="343"/>
      <c r="CU12" s="343"/>
      <c r="CV12" s="343"/>
      <c r="CW12" s="343"/>
      <c r="CX12" s="343"/>
      <c r="CY12" s="344"/>
      <c r="DB12" s="451">
        <f t="shared" si="0"/>
        <v>0</v>
      </c>
      <c r="DC12" s="451"/>
      <c r="DD12" s="451"/>
      <c r="DE12" s="451"/>
      <c r="DF12" s="451"/>
      <c r="DG12" s="451"/>
      <c r="DH12" s="451"/>
      <c r="DI12" s="451"/>
      <c r="DJ12" s="451"/>
      <c r="DK12" s="451"/>
      <c r="DL12" s="452">
        <f t="shared" si="1"/>
        <v>0.9</v>
      </c>
      <c r="DM12" s="452"/>
      <c r="DN12" s="452"/>
      <c r="DO12" s="452"/>
      <c r="DP12" s="452"/>
      <c r="DQ12" s="452"/>
      <c r="DR12" s="452"/>
      <c r="DS12" s="452"/>
      <c r="DT12" s="452"/>
      <c r="DU12" s="452"/>
      <c r="DV12" s="453">
        <v>0</v>
      </c>
      <c r="DW12" s="453"/>
      <c r="DX12" s="453"/>
      <c r="DY12" s="453"/>
      <c r="DZ12" s="453"/>
      <c r="EA12" s="453"/>
      <c r="EB12" s="453"/>
      <c r="EC12" s="453"/>
      <c r="ED12" s="453"/>
      <c r="EE12" s="453"/>
      <c r="EF12" s="453">
        <v>0</v>
      </c>
      <c r="EG12" s="453"/>
      <c r="EH12" s="453"/>
      <c r="EI12" s="453"/>
      <c r="EJ12" s="453"/>
      <c r="EK12" s="453"/>
      <c r="EL12" s="453"/>
      <c r="EM12" s="453"/>
      <c r="EN12" s="453"/>
      <c r="EO12" s="453"/>
      <c r="EP12" s="435">
        <f t="shared" si="2"/>
        <v>0</v>
      </c>
      <c r="EQ12" s="435"/>
      <c r="ER12" s="435"/>
      <c r="ES12" s="435"/>
      <c r="ET12" s="435"/>
      <c r="EU12" s="435"/>
      <c r="EV12" s="435"/>
      <c r="EW12" s="435"/>
      <c r="EX12" s="435"/>
      <c r="EY12" s="435"/>
    </row>
    <row r="13" spans="1:155" ht="12.75" customHeight="1" x14ac:dyDescent="0.2">
      <c r="A13" s="10"/>
      <c r="B13" s="31" t="s">
        <v>47</v>
      </c>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3"/>
      <c r="AJ13" s="33"/>
      <c r="AK13" s="33"/>
      <c r="AL13" s="33"/>
      <c r="AM13" s="33"/>
      <c r="AN13" s="33"/>
      <c r="AO13" s="33"/>
      <c r="AP13" s="33"/>
      <c r="AQ13" s="350">
        <f>FY162</f>
        <v>0</v>
      </c>
      <c r="AR13" s="351"/>
      <c r="AS13" s="351"/>
      <c r="AT13" s="351"/>
      <c r="AU13" s="351"/>
      <c r="AV13" s="351"/>
      <c r="AW13" s="351"/>
      <c r="AX13" s="351"/>
      <c r="AY13" s="352"/>
      <c r="BB13" s="339" t="s">
        <v>703</v>
      </c>
      <c r="BC13" s="340"/>
      <c r="BD13" s="340"/>
      <c r="BE13" s="340"/>
      <c r="BF13" s="340"/>
      <c r="BG13" s="340"/>
      <c r="BH13" s="340"/>
      <c r="BI13" s="340"/>
      <c r="BJ13" s="340"/>
      <c r="BK13" s="340"/>
      <c r="BL13" s="340"/>
      <c r="BM13" s="340"/>
      <c r="BN13" s="340"/>
      <c r="BO13" s="340"/>
      <c r="BP13" s="340"/>
      <c r="BQ13" s="340"/>
      <c r="BR13" s="340"/>
      <c r="BS13" s="340"/>
      <c r="BT13" s="340"/>
      <c r="BU13" s="340"/>
      <c r="BV13" s="340"/>
      <c r="BW13" s="340"/>
      <c r="BX13" s="340"/>
      <c r="BY13" s="340"/>
      <c r="BZ13" s="340"/>
      <c r="CA13" s="340"/>
      <c r="CB13" s="340"/>
      <c r="CC13" s="340"/>
      <c r="CD13" s="340"/>
      <c r="CE13" s="340"/>
      <c r="CF13" s="340"/>
      <c r="CG13" s="378"/>
      <c r="CH13" s="342">
        <v>0</v>
      </c>
      <c r="CI13" s="343"/>
      <c r="CJ13" s="343"/>
      <c r="CK13" s="343"/>
      <c r="CL13" s="343"/>
      <c r="CM13" s="343"/>
      <c r="CN13" s="343"/>
      <c r="CO13" s="343"/>
      <c r="CP13" s="344"/>
      <c r="CQ13" s="342">
        <v>0</v>
      </c>
      <c r="CR13" s="343"/>
      <c r="CS13" s="343"/>
      <c r="CT13" s="343"/>
      <c r="CU13" s="343"/>
      <c r="CV13" s="343"/>
      <c r="CW13" s="343"/>
      <c r="CX13" s="343"/>
      <c r="CY13" s="344"/>
      <c r="DB13" s="451">
        <f t="shared" si="0"/>
        <v>0</v>
      </c>
      <c r="DC13" s="451"/>
      <c r="DD13" s="451"/>
      <c r="DE13" s="451"/>
      <c r="DF13" s="451"/>
      <c r="DG13" s="451"/>
      <c r="DH13" s="451"/>
      <c r="DI13" s="451"/>
      <c r="DJ13" s="451"/>
      <c r="DK13" s="451"/>
      <c r="DL13" s="452">
        <f t="shared" si="1"/>
        <v>0.9</v>
      </c>
      <c r="DM13" s="452"/>
      <c r="DN13" s="452"/>
      <c r="DO13" s="452"/>
      <c r="DP13" s="452"/>
      <c r="DQ13" s="452"/>
      <c r="DR13" s="452"/>
      <c r="DS13" s="452"/>
      <c r="DT13" s="452"/>
      <c r="DU13" s="452"/>
      <c r="DV13" s="453">
        <v>0</v>
      </c>
      <c r="DW13" s="453"/>
      <c r="DX13" s="453"/>
      <c r="DY13" s="453"/>
      <c r="DZ13" s="453"/>
      <c r="EA13" s="453"/>
      <c r="EB13" s="453"/>
      <c r="EC13" s="453"/>
      <c r="ED13" s="453"/>
      <c r="EE13" s="453"/>
      <c r="EF13" s="453">
        <v>0</v>
      </c>
      <c r="EG13" s="453"/>
      <c r="EH13" s="453"/>
      <c r="EI13" s="453"/>
      <c r="EJ13" s="453"/>
      <c r="EK13" s="453"/>
      <c r="EL13" s="453"/>
      <c r="EM13" s="453"/>
      <c r="EN13" s="453"/>
      <c r="EO13" s="453"/>
      <c r="EP13" s="435">
        <f t="shared" si="2"/>
        <v>0</v>
      </c>
      <c r="EQ13" s="435"/>
      <c r="ER13" s="435"/>
      <c r="ES13" s="435"/>
      <c r="ET13" s="435"/>
      <c r="EU13" s="435"/>
      <c r="EV13" s="435"/>
      <c r="EW13" s="435"/>
      <c r="EX13" s="435"/>
      <c r="EY13" s="435"/>
    </row>
    <row r="14" spans="1:155" ht="12.75" customHeight="1" thickBot="1" x14ac:dyDescent="0.25">
      <c r="A14" s="10"/>
      <c r="B14" s="41"/>
      <c r="C14" s="42"/>
      <c r="D14" s="42"/>
      <c r="E14" s="42"/>
      <c r="F14" s="42"/>
      <c r="G14" s="42" t="s">
        <v>48</v>
      </c>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39"/>
      <c r="AJ14" s="39"/>
      <c r="AK14" s="39"/>
      <c r="AL14" s="39"/>
      <c r="AM14" s="39"/>
      <c r="AN14" s="39"/>
      <c r="AO14" s="39"/>
      <c r="AP14" s="39"/>
      <c r="AQ14" s="382">
        <f>AQ13+AQ12+AQ10</f>
        <v>0</v>
      </c>
      <c r="AR14" s="383"/>
      <c r="AS14" s="383"/>
      <c r="AT14" s="383"/>
      <c r="AU14" s="383"/>
      <c r="AV14" s="383"/>
      <c r="AW14" s="383"/>
      <c r="AX14" s="383"/>
      <c r="AY14" s="384"/>
      <c r="BB14" s="339" t="s">
        <v>704</v>
      </c>
      <c r="BC14" s="340"/>
      <c r="BD14" s="340"/>
      <c r="BE14" s="340"/>
      <c r="BF14" s="340"/>
      <c r="BG14" s="340"/>
      <c r="BH14" s="340"/>
      <c r="BI14" s="340"/>
      <c r="BJ14" s="340"/>
      <c r="BK14" s="340"/>
      <c r="BL14" s="340"/>
      <c r="BM14" s="340"/>
      <c r="BN14" s="340"/>
      <c r="BO14" s="340"/>
      <c r="BP14" s="340"/>
      <c r="BQ14" s="340"/>
      <c r="BR14" s="340"/>
      <c r="BS14" s="340"/>
      <c r="BT14" s="340"/>
      <c r="BU14" s="340"/>
      <c r="BV14" s="340"/>
      <c r="BW14" s="340"/>
      <c r="BX14" s="340"/>
      <c r="BY14" s="340"/>
      <c r="BZ14" s="340"/>
      <c r="CA14" s="340"/>
      <c r="CB14" s="340"/>
      <c r="CC14" s="340"/>
      <c r="CD14" s="340"/>
      <c r="CE14" s="340"/>
      <c r="CF14" s="340"/>
      <c r="CG14" s="378"/>
      <c r="CH14" s="342">
        <v>0</v>
      </c>
      <c r="CI14" s="343"/>
      <c r="CJ14" s="343"/>
      <c r="CK14" s="343"/>
      <c r="CL14" s="343"/>
      <c r="CM14" s="343"/>
      <c r="CN14" s="343"/>
      <c r="CO14" s="343"/>
      <c r="CP14" s="344"/>
      <c r="CQ14" s="342">
        <v>0</v>
      </c>
      <c r="CR14" s="343"/>
      <c r="CS14" s="343"/>
      <c r="CT14" s="343"/>
      <c r="CU14" s="343"/>
      <c r="CV14" s="343"/>
      <c r="CW14" s="343"/>
      <c r="CX14" s="343"/>
      <c r="CY14" s="344"/>
      <c r="DB14" s="451">
        <f t="shared" si="0"/>
        <v>0</v>
      </c>
      <c r="DC14" s="451"/>
      <c r="DD14" s="451"/>
      <c r="DE14" s="451"/>
      <c r="DF14" s="451"/>
      <c r="DG14" s="451"/>
      <c r="DH14" s="451"/>
      <c r="DI14" s="451"/>
      <c r="DJ14" s="451"/>
      <c r="DK14" s="451"/>
      <c r="DL14" s="452">
        <f t="shared" si="1"/>
        <v>0.9</v>
      </c>
      <c r="DM14" s="452"/>
      <c r="DN14" s="452"/>
      <c r="DO14" s="452"/>
      <c r="DP14" s="452"/>
      <c r="DQ14" s="452"/>
      <c r="DR14" s="452"/>
      <c r="DS14" s="452"/>
      <c r="DT14" s="452"/>
      <c r="DU14" s="452"/>
      <c r="DV14" s="453">
        <v>0</v>
      </c>
      <c r="DW14" s="453"/>
      <c r="DX14" s="453"/>
      <c r="DY14" s="453"/>
      <c r="DZ14" s="453"/>
      <c r="EA14" s="453"/>
      <c r="EB14" s="453"/>
      <c r="EC14" s="453"/>
      <c r="ED14" s="453"/>
      <c r="EE14" s="453"/>
      <c r="EF14" s="453">
        <v>0</v>
      </c>
      <c r="EG14" s="453"/>
      <c r="EH14" s="453"/>
      <c r="EI14" s="453"/>
      <c r="EJ14" s="453"/>
      <c r="EK14" s="453"/>
      <c r="EL14" s="453"/>
      <c r="EM14" s="453"/>
      <c r="EN14" s="453"/>
      <c r="EO14" s="453"/>
      <c r="EP14" s="435">
        <f t="shared" si="2"/>
        <v>0</v>
      </c>
      <c r="EQ14" s="435"/>
      <c r="ER14" s="435"/>
      <c r="ES14" s="435"/>
      <c r="ET14" s="435"/>
      <c r="EU14" s="435"/>
      <c r="EV14" s="435"/>
      <c r="EW14" s="435"/>
      <c r="EX14" s="435"/>
      <c r="EY14" s="435"/>
    </row>
    <row r="15" spans="1:155" ht="12.75" customHeight="1" thickTop="1" x14ac:dyDescent="0.2">
      <c r="A15" s="10"/>
      <c r="B15" s="43"/>
      <c r="C15" s="2"/>
      <c r="D15" s="2"/>
      <c r="E15" s="2"/>
      <c r="F15" s="2"/>
      <c r="G15" s="2" t="str">
        <f>"CASH FUND BALANCE JUNE 30, "&amp;Help!C17+1</f>
        <v>CASH FUND BALANCE JUNE 30, 2012</v>
      </c>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44"/>
      <c r="AJ15" s="44"/>
      <c r="AK15" s="44"/>
      <c r="AL15" s="44"/>
      <c r="AM15" s="44"/>
      <c r="AN15" s="44"/>
      <c r="AO15" s="44"/>
      <c r="AP15" s="44"/>
      <c r="AQ15" s="385">
        <f>EQ83</f>
        <v>0</v>
      </c>
      <c r="AR15" s="386"/>
      <c r="AS15" s="386"/>
      <c r="AT15" s="386"/>
      <c r="AU15" s="386"/>
      <c r="AV15" s="386"/>
      <c r="AW15" s="386"/>
      <c r="AX15" s="386"/>
      <c r="AY15" s="387"/>
      <c r="BB15" s="339" t="s">
        <v>705</v>
      </c>
      <c r="BC15" s="340"/>
      <c r="BD15" s="340"/>
      <c r="BE15" s="340"/>
      <c r="BF15" s="340"/>
      <c r="BG15" s="340"/>
      <c r="BH15" s="340"/>
      <c r="BI15" s="340"/>
      <c r="BJ15" s="340"/>
      <c r="BK15" s="340"/>
      <c r="BL15" s="340"/>
      <c r="BM15" s="340"/>
      <c r="BN15" s="340"/>
      <c r="BO15" s="340"/>
      <c r="BP15" s="340"/>
      <c r="BQ15" s="340"/>
      <c r="BR15" s="340"/>
      <c r="BS15" s="340"/>
      <c r="BT15" s="340"/>
      <c r="BU15" s="340"/>
      <c r="BV15" s="340"/>
      <c r="BW15" s="340"/>
      <c r="BX15" s="340"/>
      <c r="BY15" s="340"/>
      <c r="BZ15" s="340"/>
      <c r="CA15" s="340"/>
      <c r="CB15" s="340"/>
      <c r="CC15" s="340"/>
      <c r="CD15" s="340"/>
      <c r="CE15" s="340"/>
      <c r="CF15" s="340"/>
      <c r="CG15" s="378"/>
      <c r="CH15" s="342">
        <v>0</v>
      </c>
      <c r="CI15" s="343"/>
      <c r="CJ15" s="343"/>
      <c r="CK15" s="343"/>
      <c r="CL15" s="343"/>
      <c r="CM15" s="343"/>
      <c r="CN15" s="343"/>
      <c r="CO15" s="343"/>
      <c r="CP15" s="344"/>
      <c r="CQ15" s="342">
        <v>0</v>
      </c>
      <c r="CR15" s="343"/>
      <c r="CS15" s="343"/>
      <c r="CT15" s="343"/>
      <c r="CU15" s="343"/>
      <c r="CV15" s="343"/>
      <c r="CW15" s="343"/>
      <c r="CX15" s="343"/>
      <c r="CY15" s="344"/>
      <c r="DB15" s="451">
        <f t="shared" si="0"/>
        <v>0</v>
      </c>
      <c r="DC15" s="451"/>
      <c r="DD15" s="451"/>
      <c r="DE15" s="451"/>
      <c r="DF15" s="451"/>
      <c r="DG15" s="451"/>
      <c r="DH15" s="451"/>
      <c r="DI15" s="451"/>
      <c r="DJ15" s="451"/>
      <c r="DK15" s="451"/>
      <c r="DL15" s="452">
        <f t="shared" si="1"/>
        <v>0.9</v>
      </c>
      <c r="DM15" s="452"/>
      <c r="DN15" s="452"/>
      <c r="DO15" s="452"/>
      <c r="DP15" s="452"/>
      <c r="DQ15" s="452"/>
      <c r="DR15" s="452"/>
      <c r="DS15" s="452"/>
      <c r="DT15" s="452"/>
      <c r="DU15" s="452"/>
      <c r="DV15" s="453">
        <v>0</v>
      </c>
      <c r="DW15" s="453"/>
      <c r="DX15" s="453"/>
      <c r="DY15" s="453"/>
      <c r="DZ15" s="453"/>
      <c r="EA15" s="453"/>
      <c r="EB15" s="453"/>
      <c r="EC15" s="453"/>
      <c r="ED15" s="453"/>
      <c r="EE15" s="453"/>
      <c r="EF15" s="453">
        <v>0</v>
      </c>
      <c r="EG15" s="453"/>
      <c r="EH15" s="453"/>
      <c r="EI15" s="453"/>
      <c r="EJ15" s="453"/>
      <c r="EK15" s="453"/>
      <c r="EL15" s="453"/>
      <c r="EM15" s="453"/>
      <c r="EN15" s="453"/>
      <c r="EO15" s="453"/>
      <c r="EP15" s="435">
        <f t="shared" si="2"/>
        <v>0</v>
      </c>
      <c r="EQ15" s="435"/>
      <c r="ER15" s="435"/>
      <c r="ES15" s="435"/>
      <c r="ET15" s="435"/>
      <c r="EU15" s="435"/>
      <c r="EV15" s="435"/>
      <c r="EW15" s="435"/>
      <c r="EX15" s="435"/>
      <c r="EY15" s="435"/>
    </row>
    <row r="16" spans="1:155" ht="12.75" customHeight="1" thickBot="1" x14ac:dyDescent="0.25">
      <c r="A16" s="10"/>
      <c r="B16" s="41"/>
      <c r="C16" s="42"/>
      <c r="D16" s="42"/>
      <c r="E16" s="42"/>
      <c r="F16" s="42"/>
      <c r="G16" s="42" t="s">
        <v>49</v>
      </c>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39"/>
      <c r="AJ16" s="39"/>
      <c r="AK16" s="39"/>
      <c r="AL16" s="39"/>
      <c r="AM16" s="39"/>
      <c r="AN16" s="39"/>
      <c r="AO16" s="39"/>
      <c r="AP16" s="39"/>
      <c r="AQ16" s="382">
        <f>EQ77</f>
        <v>0</v>
      </c>
      <c r="AR16" s="383"/>
      <c r="AS16" s="383"/>
      <c r="AT16" s="383"/>
      <c r="AU16" s="383"/>
      <c r="AV16" s="383"/>
      <c r="AW16" s="383"/>
      <c r="AX16" s="383"/>
      <c r="AY16" s="384"/>
      <c r="BB16" s="339" t="s">
        <v>706</v>
      </c>
      <c r="BC16" s="340"/>
      <c r="BD16" s="340"/>
      <c r="BE16" s="340"/>
      <c r="BF16" s="340"/>
      <c r="BG16" s="340"/>
      <c r="BH16" s="340"/>
      <c r="BI16" s="340"/>
      <c r="BJ16" s="340"/>
      <c r="BK16" s="340"/>
      <c r="BL16" s="340"/>
      <c r="BM16" s="340"/>
      <c r="BN16" s="340"/>
      <c r="BO16" s="340"/>
      <c r="BP16" s="340"/>
      <c r="BQ16" s="340"/>
      <c r="BR16" s="340"/>
      <c r="BS16" s="340"/>
      <c r="BT16" s="340"/>
      <c r="BU16" s="340"/>
      <c r="BV16" s="340"/>
      <c r="BW16" s="340"/>
      <c r="BX16" s="340"/>
      <c r="BY16" s="340"/>
      <c r="BZ16" s="340"/>
      <c r="CA16" s="340"/>
      <c r="CB16" s="340"/>
      <c r="CC16" s="340"/>
      <c r="CD16" s="340"/>
      <c r="CE16" s="340"/>
      <c r="CF16" s="340"/>
      <c r="CG16" s="378"/>
      <c r="CH16" s="342">
        <v>0</v>
      </c>
      <c r="CI16" s="343"/>
      <c r="CJ16" s="343"/>
      <c r="CK16" s="343"/>
      <c r="CL16" s="343"/>
      <c r="CM16" s="343"/>
      <c r="CN16" s="343"/>
      <c r="CO16" s="343"/>
      <c r="CP16" s="344"/>
      <c r="CQ16" s="342">
        <v>0</v>
      </c>
      <c r="CR16" s="343"/>
      <c r="CS16" s="343"/>
      <c r="CT16" s="343"/>
      <c r="CU16" s="343"/>
      <c r="CV16" s="343"/>
      <c r="CW16" s="343"/>
      <c r="CX16" s="343"/>
      <c r="CY16" s="344"/>
      <c r="DB16" s="451">
        <f t="shared" si="0"/>
        <v>0</v>
      </c>
      <c r="DC16" s="451"/>
      <c r="DD16" s="451"/>
      <c r="DE16" s="451"/>
      <c r="DF16" s="451"/>
      <c r="DG16" s="451"/>
      <c r="DH16" s="451"/>
      <c r="DI16" s="451"/>
      <c r="DJ16" s="451"/>
      <c r="DK16" s="451"/>
      <c r="DL16" s="452">
        <f t="shared" si="1"/>
        <v>0.9</v>
      </c>
      <c r="DM16" s="452"/>
      <c r="DN16" s="452"/>
      <c r="DO16" s="452"/>
      <c r="DP16" s="452"/>
      <c r="DQ16" s="452"/>
      <c r="DR16" s="452"/>
      <c r="DS16" s="452"/>
      <c r="DT16" s="452"/>
      <c r="DU16" s="452"/>
      <c r="DV16" s="453">
        <v>0</v>
      </c>
      <c r="DW16" s="453"/>
      <c r="DX16" s="453"/>
      <c r="DY16" s="453"/>
      <c r="DZ16" s="453"/>
      <c r="EA16" s="453"/>
      <c r="EB16" s="453"/>
      <c r="EC16" s="453"/>
      <c r="ED16" s="453"/>
      <c r="EE16" s="453"/>
      <c r="EF16" s="453">
        <v>0</v>
      </c>
      <c r="EG16" s="453"/>
      <c r="EH16" s="453"/>
      <c r="EI16" s="453"/>
      <c r="EJ16" s="453"/>
      <c r="EK16" s="453"/>
      <c r="EL16" s="453"/>
      <c r="EM16" s="453"/>
      <c r="EN16" s="453"/>
      <c r="EO16" s="453"/>
      <c r="EP16" s="435">
        <f t="shared" si="2"/>
        <v>0</v>
      </c>
      <c r="EQ16" s="435"/>
      <c r="ER16" s="435"/>
      <c r="ES16" s="435"/>
      <c r="ET16" s="435"/>
      <c r="EU16" s="435"/>
      <c r="EV16" s="435"/>
      <c r="EW16" s="435"/>
      <c r="EX16" s="435"/>
      <c r="EY16" s="435"/>
    </row>
    <row r="17" spans="1:155" ht="12.75" customHeight="1" thickTop="1" thickBot="1" x14ac:dyDescent="0.25">
      <c r="A17" s="10"/>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9"/>
      <c r="AJ17" s="9"/>
      <c r="AK17" s="9"/>
      <c r="AL17" s="9"/>
      <c r="AM17" s="9"/>
      <c r="AN17" s="9"/>
      <c r="AO17" s="9"/>
      <c r="AP17" s="9"/>
      <c r="AQ17" s="9"/>
      <c r="AR17" s="9"/>
      <c r="AS17" s="9"/>
      <c r="AT17" s="9"/>
      <c r="AU17" s="9"/>
      <c r="AV17" s="9"/>
      <c r="AW17" s="9"/>
      <c r="AX17" s="9"/>
      <c r="AY17" s="9"/>
      <c r="AZ17" s="9"/>
      <c r="BB17" s="349" t="s">
        <v>82</v>
      </c>
      <c r="BC17" s="340"/>
      <c r="BD17" s="340"/>
      <c r="BE17" s="340"/>
      <c r="BF17" s="340"/>
      <c r="BG17" s="340"/>
      <c r="BH17" s="340"/>
      <c r="BI17" s="340"/>
      <c r="BJ17" s="340"/>
      <c r="BK17" s="340"/>
      <c r="BL17" s="340"/>
      <c r="BM17" s="340"/>
      <c r="BN17" s="340"/>
      <c r="BO17" s="340"/>
      <c r="BP17" s="340"/>
      <c r="BQ17" s="340"/>
      <c r="BR17" s="340"/>
      <c r="BS17" s="340"/>
      <c r="BT17" s="340"/>
      <c r="BU17" s="340"/>
      <c r="BV17" s="340"/>
      <c r="BW17" s="340"/>
      <c r="BX17" s="340"/>
      <c r="BY17" s="340"/>
      <c r="BZ17" s="340"/>
      <c r="CA17" s="340"/>
      <c r="CB17" s="340"/>
      <c r="CC17" s="340"/>
      <c r="CD17" s="340"/>
      <c r="CE17" s="340"/>
      <c r="CF17" s="340"/>
      <c r="CG17" s="378"/>
      <c r="CH17" s="342">
        <v>0</v>
      </c>
      <c r="CI17" s="343"/>
      <c r="CJ17" s="343"/>
      <c r="CK17" s="343"/>
      <c r="CL17" s="343"/>
      <c r="CM17" s="343"/>
      <c r="CN17" s="343"/>
      <c r="CO17" s="343"/>
      <c r="CP17" s="344"/>
      <c r="CQ17" s="342">
        <v>0</v>
      </c>
      <c r="CR17" s="343"/>
      <c r="CS17" s="343"/>
      <c r="CT17" s="343"/>
      <c r="CU17" s="343"/>
      <c r="CV17" s="343"/>
      <c r="CW17" s="343"/>
      <c r="CX17" s="343"/>
      <c r="CY17" s="344"/>
      <c r="DB17" s="451">
        <f t="shared" si="0"/>
        <v>0</v>
      </c>
      <c r="DC17" s="451"/>
      <c r="DD17" s="451"/>
      <c r="DE17" s="451"/>
      <c r="DF17" s="451"/>
      <c r="DG17" s="451"/>
      <c r="DH17" s="451"/>
      <c r="DI17" s="451"/>
      <c r="DJ17" s="451"/>
      <c r="DK17" s="451"/>
      <c r="DL17" s="452">
        <f t="shared" si="1"/>
        <v>0.9</v>
      </c>
      <c r="DM17" s="452"/>
      <c r="DN17" s="452"/>
      <c r="DO17" s="452"/>
      <c r="DP17" s="452"/>
      <c r="DQ17" s="452"/>
      <c r="DR17" s="452"/>
      <c r="DS17" s="452"/>
      <c r="DT17" s="452"/>
      <c r="DU17" s="452"/>
      <c r="DV17" s="453">
        <v>0</v>
      </c>
      <c r="DW17" s="453"/>
      <c r="DX17" s="453"/>
      <c r="DY17" s="453"/>
      <c r="DZ17" s="453"/>
      <c r="EA17" s="453"/>
      <c r="EB17" s="453"/>
      <c r="EC17" s="453"/>
      <c r="ED17" s="453"/>
      <c r="EE17" s="453"/>
      <c r="EF17" s="453">
        <v>0</v>
      </c>
      <c r="EG17" s="453"/>
      <c r="EH17" s="453"/>
      <c r="EI17" s="453"/>
      <c r="EJ17" s="453"/>
      <c r="EK17" s="453"/>
      <c r="EL17" s="453"/>
      <c r="EM17" s="453"/>
      <c r="EN17" s="453"/>
      <c r="EO17" s="453"/>
      <c r="EP17" s="435">
        <f t="shared" si="2"/>
        <v>0</v>
      </c>
      <c r="EQ17" s="435"/>
      <c r="ER17" s="435"/>
      <c r="ES17" s="435"/>
      <c r="ET17" s="435"/>
      <c r="EU17" s="435"/>
      <c r="EV17" s="435"/>
      <c r="EW17" s="435"/>
      <c r="EX17" s="435"/>
      <c r="EY17" s="435"/>
    </row>
    <row r="18" spans="1:155" ht="12.75" customHeight="1" thickTop="1" thickBot="1" x14ac:dyDescent="0.25">
      <c r="A18" s="10"/>
      <c r="B18" s="18" t="str">
        <f>"Schedule 2, Revenue and Requirements - "&amp;Help!C17+1&amp;"-"&amp;Help!C17+2</f>
        <v>Schedule 2, Revenue and Requirements - 2012-2013</v>
      </c>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20"/>
      <c r="AJ18" s="20"/>
      <c r="AK18" s="20"/>
      <c r="AL18" s="20"/>
      <c r="AM18" s="20"/>
      <c r="AN18" s="20"/>
      <c r="AO18" s="20"/>
      <c r="AP18" s="20"/>
      <c r="AQ18" s="20"/>
      <c r="AR18" s="20"/>
      <c r="AS18" s="20"/>
      <c r="AT18" s="20"/>
      <c r="AU18" s="20"/>
      <c r="AV18" s="20"/>
      <c r="AW18" s="20"/>
      <c r="AX18" s="20"/>
      <c r="AY18" s="20"/>
      <c r="AZ18" s="47"/>
      <c r="BB18" s="349" t="s">
        <v>83</v>
      </c>
      <c r="BC18" s="340"/>
      <c r="BD18" s="340"/>
      <c r="BE18" s="340"/>
      <c r="BF18" s="340"/>
      <c r="BG18" s="340"/>
      <c r="BH18" s="340"/>
      <c r="BI18" s="340"/>
      <c r="BJ18" s="340"/>
      <c r="BK18" s="340"/>
      <c r="BL18" s="340"/>
      <c r="BM18" s="340"/>
      <c r="BN18" s="340"/>
      <c r="BO18" s="340"/>
      <c r="BP18" s="340"/>
      <c r="BQ18" s="340"/>
      <c r="BR18" s="340"/>
      <c r="BS18" s="340"/>
      <c r="BT18" s="340"/>
      <c r="BU18" s="340"/>
      <c r="BV18" s="340"/>
      <c r="BW18" s="340"/>
      <c r="BX18" s="340"/>
      <c r="BY18" s="340"/>
      <c r="BZ18" s="340"/>
      <c r="CA18" s="340"/>
      <c r="CB18" s="340"/>
      <c r="CC18" s="340"/>
      <c r="CD18" s="340"/>
      <c r="CE18" s="340"/>
      <c r="CF18" s="340"/>
      <c r="CG18" s="378"/>
      <c r="CH18" s="342">
        <v>0</v>
      </c>
      <c r="CI18" s="343"/>
      <c r="CJ18" s="343"/>
      <c r="CK18" s="343"/>
      <c r="CL18" s="343"/>
      <c r="CM18" s="343"/>
      <c r="CN18" s="343"/>
      <c r="CO18" s="343"/>
      <c r="CP18" s="344"/>
      <c r="CQ18" s="342">
        <v>0</v>
      </c>
      <c r="CR18" s="343"/>
      <c r="CS18" s="343"/>
      <c r="CT18" s="343"/>
      <c r="CU18" s="343"/>
      <c r="CV18" s="343"/>
      <c r="CW18" s="343"/>
      <c r="CX18" s="343"/>
      <c r="CY18" s="344"/>
      <c r="DB18" s="451">
        <f t="shared" si="0"/>
        <v>0</v>
      </c>
      <c r="DC18" s="451"/>
      <c r="DD18" s="451"/>
      <c r="DE18" s="451"/>
      <c r="DF18" s="451"/>
      <c r="DG18" s="451"/>
      <c r="DH18" s="451"/>
      <c r="DI18" s="451"/>
      <c r="DJ18" s="451"/>
      <c r="DK18" s="451"/>
      <c r="DL18" s="452">
        <f t="shared" si="1"/>
        <v>0.9</v>
      </c>
      <c r="DM18" s="452"/>
      <c r="DN18" s="452"/>
      <c r="DO18" s="452"/>
      <c r="DP18" s="452"/>
      <c r="DQ18" s="452"/>
      <c r="DR18" s="452"/>
      <c r="DS18" s="452"/>
      <c r="DT18" s="452"/>
      <c r="DU18" s="452"/>
      <c r="DV18" s="453">
        <v>0</v>
      </c>
      <c r="DW18" s="453"/>
      <c r="DX18" s="453"/>
      <c r="DY18" s="453"/>
      <c r="DZ18" s="453"/>
      <c r="EA18" s="453"/>
      <c r="EB18" s="453"/>
      <c r="EC18" s="453"/>
      <c r="ED18" s="453"/>
      <c r="EE18" s="453"/>
      <c r="EF18" s="453">
        <v>0</v>
      </c>
      <c r="EG18" s="453"/>
      <c r="EH18" s="453"/>
      <c r="EI18" s="453"/>
      <c r="EJ18" s="453"/>
      <c r="EK18" s="453"/>
      <c r="EL18" s="453"/>
      <c r="EM18" s="453"/>
      <c r="EN18" s="453"/>
      <c r="EO18" s="453"/>
      <c r="EP18" s="435">
        <f t="shared" si="2"/>
        <v>0</v>
      </c>
      <c r="EQ18" s="435"/>
      <c r="ER18" s="435"/>
      <c r="ES18" s="435"/>
      <c r="ET18" s="435"/>
      <c r="EU18" s="435"/>
      <c r="EV18" s="435"/>
      <c r="EW18" s="435"/>
      <c r="EX18" s="435"/>
      <c r="EY18" s="435"/>
    </row>
    <row r="19" spans="1:155" ht="12.75" customHeight="1" thickTop="1" thickBot="1" x14ac:dyDescent="0.25">
      <c r="A19" s="10"/>
      <c r="B19" s="18"/>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359" t="s">
        <v>50</v>
      </c>
      <c r="AI19" s="360"/>
      <c r="AJ19" s="360"/>
      <c r="AK19" s="360"/>
      <c r="AL19" s="360"/>
      <c r="AM19" s="360"/>
      <c r="AN19" s="360"/>
      <c r="AO19" s="360"/>
      <c r="AP19" s="391"/>
      <c r="AQ19" s="359" t="s">
        <v>51</v>
      </c>
      <c r="AR19" s="360"/>
      <c r="AS19" s="360"/>
      <c r="AT19" s="360"/>
      <c r="AU19" s="360"/>
      <c r="AV19" s="360"/>
      <c r="AW19" s="360"/>
      <c r="AX19" s="360"/>
      <c r="AY19" s="391"/>
      <c r="BB19" s="48"/>
      <c r="BC19" s="1"/>
      <c r="BD19" s="1"/>
      <c r="BE19" s="1"/>
      <c r="BF19" s="1"/>
      <c r="BG19" s="1" t="s">
        <v>84</v>
      </c>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432">
        <f>SUM(CH9:CP18)</f>
        <v>0</v>
      </c>
      <c r="CI19" s="433"/>
      <c r="CJ19" s="433"/>
      <c r="CK19" s="433"/>
      <c r="CL19" s="433"/>
      <c r="CM19" s="433"/>
      <c r="CN19" s="433"/>
      <c r="CO19" s="433"/>
      <c r="CP19" s="434"/>
      <c r="CQ19" s="365">
        <f>SUM(CQ9:CY18)</f>
        <v>0</v>
      </c>
      <c r="CR19" s="366"/>
      <c r="CS19" s="366"/>
      <c r="CT19" s="366"/>
      <c r="CU19" s="366"/>
      <c r="CV19" s="366"/>
      <c r="CW19" s="366"/>
      <c r="CX19" s="366"/>
      <c r="CY19" s="367"/>
      <c r="DB19" s="463">
        <f>SUM(DB9:DK18)</f>
        <v>0</v>
      </c>
      <c r="DC19" s="463"/>
      <c r="DD19" s="463"/>
      <c r="DE19" s="463"/>
      <c r="DF19" s="463"/>
      <c r="DG19" s="463"/>
      <c r="DH19" s="463"/>
      <c r="DI19" s="463"/>
      <c r="DJ19" s="463"/>
      <c r="DK19" s="463"/>
      <c r="DL19" s="467"/>
      <c r="DM19" s="467"/>
      <c r="DN19" s="467"/>
      <c r="DO19" s="467"/>
      <c r="DP19" s="467"/>
      <c r="DQ19" s="467"/>
      <c r="DR19" s="467"/>
      <c r="DS19" s="467"/>
      <c r="DT19" s="467"/>
      <c r="DU19" s="467"/>
      <c r="DV19" s="463">
        <f>SUM(DV9:EE18)</f>
        <v>0</v>
      </c>
      <c r="DW19" s="463"/>
      <c r="DX19" s="463"/>
      <c r="DY19" s="463"/>
      <c r="DZ19" s="463"/>
      <c r="EA19" s="463"/>
      <c r="EB19" s="463"/>
      <c r="EC19" s="463"/>
      <c r="ED19" s="463"/>
      <c r="EE19" s="463"/>
      <c r="EF19" s="463">
        <f>SUM(EF9:EO18)</f>
        <v>0</v>
      </c>
      <c r="EG19" s="463"/>
      <c r="EH19" s="463"/>
      <c r="EI19" s="463"/>
      <c r="EJ19" s="463"/>
      <c r="EK19" s="463"/>
      <c r="EL19" s="463"/>
      <c r="EM19" s="463"/>
      <c r="EN19" s="463"/>
      <c r="EO19" s="463"/>
      <c r="EP19" s="463">
        <f>SUM(EP9:EY18)</f>
        <v>0</v>
      </c>
      <c r="EQ19" s="463"/>
      <c r="ER19" s="463"/>
      <c r="ES19" s="463"/>
      <c r="ET19" s="463"/>
      <c r="EU19" s="463"/>
      <c r="EV19" s="463"/>
      <c r="EW19" s="463"/>
      <c r="EX19" s="463"/>
      <c r="EY19" s="463"/>
    </row>
    <row r="20" spans="1:155" ht="12.75" customHeight="1" thickTop="1" x14ac:dyDescent="0.2">
      <c r="A20" s="10"/>
      <c r="B20" s="12" t="s">
        <v>52</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392">
        <f>EQ67</f>
        <v>0</v>
      </c>
      <c r="AI20" s="393"/>
      <c r="AJ20" s="393"/>
      <c r="AK20" s="393"/>
      <c r="AL20" s="393"/>
      <c r="AM20" s="393"/>
      <c r="AN20" s="393"/>
      <c r="AO20" s="393"/>
      <c r="AP20" s="394"/>
      <c r="AQ20" s="395"/>
      <c r="AR20" s="396"/>
      <c r="AS20" s="396"/>
      <c r="AT20" s="396"/>
      <c r="AU20" s="396"/>
      <c r="AV20" s="396"/>
      <c r="AW20" s="396"/>
      <c r="AX20" s="396"/>
      <c r="AY20" s="397"/>
      <c r="BB20" s="17"/>
      <c r="BC20" s="3"/>
      <c r="BD20" s="7" t="s">
        <v>85</v>
      </c>
      <c r="BE20" s="49"/>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4"/>
      <c r="CH20" s="372"/>
      <c r="CI20" s="373"/>
      <c r="CJ20" s="373"/>
      <c r="CK20" s="373"/>
      <c r="CL20" s="373"/>
      <c r="CM20" s="373"/>
      <c r="CN20" s="373"/>
      <c r="CO20" s="373"/>
      <c r="CP20" s="374"/>
      <c r="CQ20" s="372"/>
      <c r="CR20" s="373"/>
      <c r="CS20" s="373"/>
      <c r="CT20" s="373"/>
      <c r="CU20" s="373"/>
      <c r="CV20" s="373"/>
      <c r="CW20" s="373"/>
      <c r="CX20" s="373"/>
      <c r="CY20" s="374"/>
      <c r="DB20" s="464"/>
      <c r="DC20" s="464"/>
      <c r="DD20" s="464"/>
      <c r="DE20" s="464"/>
      <c r="DF20" s="464"/>
      <c r="DG20" s="464"/>
      <c r="DH20" s="464"/>
      <c r="DI20" s="464"/>
      <c r="DJ20" s="464"/>
      <c r="DK20" s="464"/>
      <c r="DL20" s="452"/>
      <c r="DM20" s="452"/>
      <c r="DN20" s="452"/>
      <c r="DO20" s="452"/>
      <c r="DP20" s="452"/>
      <c r="DQ20" s="452"/>
      <c r="DR20" s="452"/>
      <c r="DS20" s="452"/>
      <c r="DT20" s="452"/>
      <c r="DU20" s="452"/>
      <c r="DV20" s="464"/>
      <c r="DW20" s="464"/>
      <c r="DX20" s="464"/>
      <c r="DY20" s="464"/>
      <c r="DZ20" s="464"/>
      <c r="EA20" s="464"/>
      <c r="EB20" s="464"/>
      <c r="EC20" s="464"/>
      <c r="ED20" s="464"/>
      <c r="EE20" s="464"/>
      <c r="EF20" s="464"/>
      <c r="EG20" s="464"/>
      <c r="EH20" s="464"/>
      <c r="EI20" s="464"/>
      <c r="EJ20" s="464"/>
      <c r="EK20" s="464"/>
      <c r="EL20" s="464"/>
      <c r="EM20" s="464"/>
      <c r="EN20" s="464"/>
      <c r="EO20" s="464"/>
      <c r="EP20" s="464"/>
      <c r="EQ20" s="464"/>
      <c r="ER20" s="464"/>
      <c r="ES20" s="464"/>
      <c r="ET20" s="464"/>
      <c r="EU20" s="464"/>
      <c r="EV20" s="464"/>
      <c r="EW20" s="464"/>
      <c r="EX20" s="464"/>
      <c r="EY20" s="464"/>
    </row>
    <row r="21" spans="1:155" ht="12.75" customHeight="1" x14ac:dyDescent="0.2">
      <c r="A21" s="10"/>
      <c r="B21" s="26" t="str">
        <f>"Cash Balance June 30, "&amp;Help!C17</f>
        <v>Cash Balance June 30, 2011</v>
      </c>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379"/>
      <c r="AI21" s="380"/>
      <c r="AJ21" s="380"/>
      <c r="AK21" s="380"/>
      <c r="AL21" s="380"/>
      <c r="AM21" s="380"/>
      <c r="AN21" s="380"/>
      <c r="AO21" s="380"/>
      <c r="AP21" s="381"/>
      <c r="AQ21" s="401"/>
      <c r="AR21" s="402"/>
      <c r="AS21" s="402"/>
      <c r="AT21" s="402"/>
      <c r="AU21" s="402"/>
      <c r="AV21" s="402"/>
      <c r="AW21" s="402"/>
      <c r="AX21" s="402"/>
      <c r="AY21" s="403"/>
      <c r="BB21" s="349" t="s">
        <v>86</v>
      </c>
      <c r="BC21" s="340"/>
      <c r="BD21" s="340"/>
      <c r="BE21" s="340"/>
      <c r="BF21" s="340"/>
      <c r="BG21" s="340"/>
      <c r="BH21" s="340"/>
      <c r="BI21" s="340"/>
      <c r="BJ21" s="340"/>
      <c r="BK21" s="340"/>
      <c r="BL21" s="340"/>
      <c r="BM21" s="340"/>
      <c r="BN21" s="340"/>
      <c r="BO21" s="340"/>
      <c r="BP21" s="340"/>
      <c r="BQ21" s="340"/>
      <c r="BR21" s="340"/>
      <c r="BS21" s="340"/>
      <c r="BT21" s="340"/>
      <c r="BU21" s="340"/>
      <c r="BV21" s="340"/>
      <c r="BW21" s="340"/>
      <c r="BX21" s="340"/>
      <c r="BY21" s="340"/>
      <c r="BZ21" s="340"/>
      <c r="CA21" s="340"/>
      <c r="CB21" s="340"/>
      <c r="CC21" s="340"/>
      <c r="CD21" s="340"/>
      <c r="CE21" s="340"/>
      <c r="CF21" s="340"/>
      <c r="CG21" s="341"/>
      <c r="CH21" s="375"/>
      <c r="CI21" s="376"/>
      <c r="CJ21" s="376"/>
      <c r="CK21" s="376"/>
      <c r="CL21" s="376"/>
      <c r="CM21" s="376"/>
      <c r="CN21" s="376"/>
      <c r="CO21" s="376"/>
      <c r="CP21" s="377"/>
      <c r="CQ21" s="375"/>
      <c r="CR21" s="376"/>
      <c r="CS21" s="376"/>
      <c r="CT21" s="376"/>
      <c r="CU21" s="376"/>
      <c r="CV21" s="376"/>
      <c r="CW21" s="376"/>
      <c r="CX21" s="376"/>
      <c r="CY21" s="377"/>
      <c r="DB21" s="451"/>
      <c r="DC21" s="451"/>
      <c r="DD21" s="451"/>
      <c r="DE21" s="451"/>
      <c r="DF21" s="451"/>
      <c r="DG21" s="451"/>
      <c r="DH21" s="451"/>
      <c r="DI21" s="451"/>
      <c r="DJ21" s="451"/>
      <c r="DK21" s="451"/>
      <c r="DL21" s="468"/>
      <c r="DM21" s="468"/>
      <c r="DN21" s="468"/>
      <c r="DO21" s="468"/>
      <c r="DP21" s="468"/>
      <c r="DQ21" s="468"/>
      <c r="DR21" s="468"/>
      <c r="DS21" s="468"/>
      <c r="DT21" s="468"/>
      <c r="DU21" s="468"/>
      <c r="DV21" s="451"/>
      <c r="DW21" s="451"/>
      <c r="DX21" s="451"/>
      <c r="DY21" s="451"/>
      <c r="DZ21" s="451"/>
      <c r="EA21" s="451"/>
      <c r="EB21" s="451"/>
      <c r="EC21" s="451"/>
      <c r="ED21" s="451"/>
      <c r="EE21" s="451"/>
      <c r="EF21" s="451"/>
      <c r="EG21" s="451"/>
      <c r="EH21" s="451"/>
      <c r="EI21" s="451"/>
      <c r="EJ21" s="451"/>
      <c r="EK21" s="451"/>
      <c r="EL21" s="451"/>
      <c r="EM21" s="451"/>
      <c r="EN21" s="451"/>
      <c r="EO21" s="451"/>
      <c r="EP21" s="451"/>
      <c r="EQ21" s="451"/>
      <c r="ER21" s="451"/>
      <c r="ES21" s="451"/>
      <c r="ET21" s="451"/>
      <c r="EU21" s="451"/>
      <c r="EV21" s="451"/>
      <c r="EW21" s="451"/>
      <c r="EX21" s="451"/>
      <c r="EY21" s="451"/>
    </row>
    <row r="22" spans="1:155" ht="12.75" customHeight="1" x14ac:dyDescent="0.2">
      <c r="A22" s="10"/>
      <c r="B22" s="31" t="s">
        <v>53</v>
      </c>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50">
        <f>EQ70</f>
        <v>0</v>
      </c>
      <c r="AI22" s="351"/>
      <c r="AJ22" s="351"/>
      <c r="AK22" s="351"/>
      <c r="AL22" s="351"/>
      <c r="AM22" s="351"/>
      <c r="AN22" s="351"/>
      <c r="AO22" s="351"/>
      <c r="AP22" s="352"/>
      <c r="AQ22" s="401"/>
      <c r="AR22" s="402"/>
      <c r="AS22" s="402"/>
      <c r="AT22" s="402"/>
      <c r="AU22" s="402"/>
      <c r="AV22" s="402"/>
      <c r="AW22" s="402"/>
      <c r="AX22" s="402"/>
      <c r="AY22" s="403"/>
      <c r="BB22" s="339" t="s">
        <v>707</v>
      </c>
      <c r="BC22" s="340"/>
      <c r="BD22" s="340"/>
      <c r="BE22" s="340"/>
      <c r="BF22" s="340"/>
      <c r="BG22" s="340"/>
      <c r="BH22" s="340"/>
      <c r="BI22" s="340"/>
      <c r="BJ22" s="340"/>
      <c r="BK22" s="340"/>
      <c r="BL22" s="340"/>
      <c r="BM22" s="340"/>
      <c r="BN22" s="340"/>
      <c r="BO22" s="340"/>
      <c r="BP22" s="340"/>
      <c r="BQ22" s="340"/>
      <c r="BR22" s="340"/>
      <c r="BS22" s="340"/>
      <c r="BT22" s="340"/>
      <c r="BU22" s="340"/>
      <c r="BV22" s="340"/>
      <c r="BW22" s="340"/>
      <c r="BX22" s="340"/>
      <c r="BY22" s="340"/>
      <c r="BZ22" s="340"/>
      <c r="CA22" s="340"/>
      <c r="CB22" s="340"/>
      <c r="CC22" s="340"/>
      <c r="CD22" s="340"/>
      <c r="CE22" s="340"/>
      <c r="CF22" s="340"/>
      <c r="CG22" s="341"/>
      <c r="CH22" s="342">
        <v>0</v>
      </c>
      <c r="CI22" s="343"/>
      <c r="CJ22" s="343"/>
      <c r="CK22" s="343"/>
      <c r="CL22" s="343"/>
      <c r="CM22" s="343"/>
      <c r="CN22" s="343"/>
      <c r="CO22" s="343"/>
      <c r="CP22" s="344"/>
      <c r="CQ22" s="342">
        <v>0</v>
      </c>
      <c r="CR22" s="343"/>
      <c r="CS22" s="343"/>
      <c r="CT22" s="343"/>
      <c r="CU22" s="343"/>
      <c r="CV22" s="343"/>
      <c r="CW22" s="343"/>
      <c r="CX22" s="343"/>
      <c r="CY22" s="344"/>
      <c r="DB22" s="451">
        <f t="shared" ref="DB22:DB35" si="3">CQ22-CH22</f>
        <v>0</v>
      </c>
      <c r="DC22" s="451"/>
      <c r="DD22" s="451"/>
      <c r="DE22" s="451"/>
      <c r="DF22" s="451"/>
      <c r="DG22" s="451"/>
      <c r="DH22" s="451"/>
      <c r="DI22" s="451"/>
      <c r="DJ22" s="451"/>
      <c r="DK22" s="451"/>
      <c r="DL22" s="452">
        <f t="shared" ref="DL22:DL35" si="4">IF(CQ22=0,0.9,IF(EF22=0,0,EF22/CQ22))</f>
        <v>0.9</v>
      </c>
      <c r="DM22" s="452"/>
      <c r="DN22" s="452"/>
      <c r="DO22" s="452"/>
      <c r="DP22" s="452"/>
      <c r="DQ22" s="452"/>
      <c r="DR22" s="452"/>
      <c r="DS22" s="452"/>
      <c r="DT22" s="452"/>
      <c r="DU22" s="452"/>
      <c r="DV22" s="453">
        <v>0</v>
      </c>
      <c r="DW22" s="453"/>
      <c r="DX22" s="453"/>
      <c r="DY22" s="453"/>
      <c r="DZ22" s="453"/>
      <c r="EA22" s="453"/>
      <c r="EB22" s="453"/>
      <c r="EC22" s="453"/>
      <c r="ED22" s="453"/>
      <c r="EE22" s="453"/>
      <c r="EF22" s="453">
        <v>0</v>
      </c>
      <c r="EG22" s="453"/>
      <c r="EH22" s="453"/>
      <c r="EI22" s="453"/>
      <c r="EJ22" s="453"/>
      <c r="EK22" s="453"/>
      <c r="EL22" s="453"/>
      <c r="EM22" s="453"/>
      <c r="EN22" s="453"/>
      <c r="EO22" s="453"/>
      <c r="EP22" s="435">
        <f t="shared" ref="EP22:EP35" si="5">EF22</f>
        <v>0</v>
      </c>
      <c r="EQ22" s="435"/>
      <c r="ER22" s="435"/>
      <c r="ES22" s="435"/>
      <c r="ET22" s="435"/>
      <c r="EU22" s="435"/>
      <c r="EV22" s="435"/>
      <c r="EW22" s="435"/>
      <c r="EX22" s="435"/>
      <c r="EY22" s="435"/>
    </row>
    <row r="23" spans="1:155" ht="12.75" customHeight="1" x14ac:dyDescent="0.2">
      <c r="A23" s="10"/>
      <c r="B23" s="31" t="s">
        <v>54</v>
      </c>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50">
        <f>EQ107</f>
        <v>0</v>
      </c>
      <c r="AI23" s="351"/>
      <c r="AJ23" s="351"/>
      <c r="AK23" s="351"/>
      <c r="AL23" s="351"/>
      <c r="AM23" s="351"/>
      <c r="AN23" s="351"/>
      <c r="AO23" s="351"/>
      <c r="AP23" s="352"/>
      <c r="AQ23" s="401"/>
      <c r="AR23" s="402"/>
      <c r="AS23" s="402"/>
      <c r="AT23" s="402"/>
      <c r="AU23" s="402"/>
      <c r="AV23" s="402"/>
      <c r="AW23" s="402"/>
      <c r="AX23" s="402"/>
      <c r="AY23" s="403"/>
      <c r="BB23" s="339" t="s">
        <v>708</v>
      </c>
      <c r="BC23" s="340"/>
      <c r="BD23" s="340"/>
      <c r="BE23" s="340"/>
      <c r="BF23" s="340"/>
      <c r="BG23" s="340"/>
      <c r="BH23" s="340"/>
      <c r="BI23" s="340"/>
      <c r="BJ23" s="340"/>
      <c r="BK23" s="340"/>
      <c r="BL23" s="340"/>
      <c r="BM23" s="340"/>
      <c r="BN23" s="340"/>
      <c r="BO23" s="340"/>
      <c r="BP23" s="340"/>
      <c r="BQ23" s="340"/>
      <c r="BR23" s="340"/>
      <c r="BS23" s="340"/>
      <c r="BT23" s="340"/>
      <c r="BU23" s="340"/>
      <c r="BV23" s="340"/>
      <c r="BW23" s="340"/>
      <c r="BX23" s="340"/>
      <c r="BY23" s="340"/>
      <c r="BZ23" s="340"/>
      <c r="CA23" s="340"/>
      <c r="CB23" s="340"/>
      <c r="CC23" s="340"/>
      <c r="CD23" s="340"/>
      <c r="CE23" s="340"/>
      <c r="CF23" s="340"/>
      <c r="CG23" s="341"/>
      <c r="CH23" s="342">
        <v>0</v>
      </c>
      <c r="CI23" s="343"/>
      <c r="CJ23" s="343"/>
      <c r="CK23" s="343"/>
      <c r="CL23" s="343"/>
      <c r="CM23" s="343"/>
      <c r="CN23" s="343"/>
      <c r="CO23" s="343"/>
      <c r="CP23" s="344"/>
      <c r="CQ23" s="342">
        <v>0</v>
      </c>
      <c r="CR23" s="343"/>
      <c r="CS23" s="343"/>
      <c r="CT23" s="343"/>
      <c r="CU23" s="343"/>
      <c r="CV23" s="343"/>
      <c r="CW23" s="343"/>
      <c r="CX23" s="343"/>
      <c r="CY23" s="344"/>
      <c r="DB23" s="451">
        <f t="shared" si="3"/>
        <v>0</v>
      </c>
      <c r="DC23" s="451"/>
      <c r="DD23" s="451"/>
      <c r="DE23" s="451"/>
      <c r="DF23" s="451"/>
      <c r="DG23" s="451"/>
      <c r="DH23" s="451"/>
      <c r="DI23" s="451"/>
      <c r="DJ23" s="451"/>
      <c r="DK23" s="451"/>
      <c r="DL23" s="452">
        <f t="shared" si="4"/>
        <v>0.9</v>
      </c>
      <c r="DM23" s="452"/>
      <c r="DN23" s="452"/>
      <c r="DO23" s="452"/>
      <c r="DP23" s="452"/>
      <c r="DQ23" s="452"/>
      <c r="DR23" s="452"/>
      <c r="DS23" s="452"/>
      <c r="DT23" s="452"/>
      <c r="DU23" s="452"/>
      <c r="DV23" s="453">
        <v>0</v>
      </c>
      <c r="DW23" s="453"/>
      <c r="DX23" s="453"/>
      <c r="DY23" s="453"/>
      <c r="DZ23" s="453"/>
      <c r="EA23" s="453"/>
      <c r="EB23" s="453"/>
      <c r="EC23" s="453"/>
      <c r="ED23" s="453"/>
      <c r="EE23" s="453"/>
      <c r="EF23" s="453">
        <v>0</v>
      </c>
      <c r="EG23" s="453"/>
      <c r="EH23" s="453"/>
      <c r="EI23" s="453"/>
      <c r="EJ23" s="453"/>
      <c r="EK23" s="453"/>
      <c r="EL23" s="453"/>
      <c r="EM23" s="453"/>
      <c r="EN23" s="453"/>
      <c r="EO23" s="453"/>
      <c r="EP23" s="435">
        <f t="shared" si="5"/>
        <v>0</v>
      </c>
      <c r="EQ23" s="435"/>
      <c r="ER23" s="435"/>
      <c r="ES23" s="435"/>
      <c r="ET23" s="435"/>
      <c r="EU23" s="435"/>
      <c r="EV23" s="435"/>
      <c r="EW23" s="435"/>
      <c r="EX23" s="435"/>
      <c r="EY23" s="435"/>
    </row>
    <row r="24" spans="1:155" ht="12.75" customHeight="1" x14ac:dyDescent="0.2">
      <c r="A24" s="10"/>
      <c r="B24" s="31" t="s">
        <v>55</v>
      </c>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50">
        <f>AQ114</f>
        <v>0</v>
      </c>
      <c r="AI24" s="351"/>
      <c r="AJ24" s="351"/>
      <c r="AK24" s="351"/>
      <c r="AL24" s="351"/>
      <c r="AM24" s="351"/>
      <c r="AN24" s="351"/>
      <c r="AO24" s="351"/>
      <c r="AP24" s="352"/>
      <c r="AQ24" s="398"/>
      <c r="AR24" s="399"/>
      <c r="AS24" s="399"/>
      <c r="AT24" s="399"/>
      <c r="AU24" s="399"/>
      <c r="AV24" s="399"/>
      <c r="AW24" s="399"/>
      <c r="AX24" s="399"/>
      <c r="AY24" s="400"/>
      <c r="BB24" s="339" t="s">
        <v>709</v>
      </c>
      <c r="BC24" s="340"/>
      <c r="BD24" s="340"/>
      <c r="BE24" s="340"/>
      <c r="BF24" s="340"/>
      <c r="BG24" s="340"/>
      <c r="BH24" s="340"/>
      <c r="BI24" s="340"/>
      <c r="BJ24" s="340"/>
      <c r="BK24" s="340"/>
      <c r="BL24" s="340"/>
      <c r="BM24" s="340"/>
      <c r="BN24" s="340"/>
      <c r="BO24" s="340"/>
      <c r="BP24" s="340"/>
      <c r="BQ24" s="340"/>
      <c r="BR24" s="340"/>
      <c r="BS24" s="340"/>
      <c r="BT24" s="340"/>
      <c r="BU24" s="340"/>
      <c r="BV24" s="340"/>
      <c r="BW24" s="340"/>
      <c r="BX24" s="340"/>
      <c r="BY24" s="340"/>
      <c r="BZ24" s="340"/>
      <c r="CA24" s="340"/>
      <c r="CB24" s="340"/>
      <c r="CC24" s="340"/>
      <c r="CD24" s="340"/>
      <c r="CE24" s="340"/>
      <c r="CF24" s="340"/>
      <c r="CG24" s="341"/>
      <c r="CH24" s="342">
        <v>0</v>
      </c>
      <c r="CI24" s="343"/>
      <c r="CJ24" s="343"/>
      <c r="CK24" s="343"/>
      <c r="CL24" s="343"/>
      <c r="CM24" s="343"/>
      <c r="CN24" s="343"/>
      <c r="CO24" s="343"/>
      <c r="CP24" s="344"/>
      <c r="CQ24" s="342">
        <v>0</v>
      </c>
      <c r="CR24" s="343"/>
      <c r="CS24" s="343"/>
      <c r="CT24" s="343"/>
      <c r="CU24" s="343"/>
      <c r="CV24" s="343"/>
      <c r="CW24" s="343"/>
      <c r="CX24" s="343"/>
      <c r="CY24" s="344"/>
      <c r="DB24" s="451">
        <f t="shared" si="3"/>
        <v>0</v>
      </c>
      <c r="DC24" s="451"/>
      <c r="DD24" s="451"/>
      <c r="DE24" s="451"/>
      <c r="DF24" s="451"/>
      <c r="DG24" s="451"/>
      <c r="DH24" s="451"/>
      <c r="DI24" s="451"/>
      <c r="DJ24" s="451"/>
      <c r="DK24" s="451"/>
      <c r="DL24" s="452">
        <f t="shared" si="4"/>
        <v>0.9</v>
      </c>
      <c r="DM24" s="452"/>
      <c r="DN24" s="452"/>
      <c r="DO24" s="452"/>
      <c r="DP24" s="452"/>
      <c r="DQ24" s="452"/>
      <c r="DR24" s="452"/>
      <c r="DS24" s="452"/>
      <c r="DT24" s="452"/>
      <c r="DU24" s="452"/>
      <c r="DV24" s="453">
        <v>0</v>
      </c>
      <c r="DW24" s="453"/>
      <c r="DX24" s="453"/>
      <c r="DY24" s="453"/>
      <c r="DZ24" s="453"/>
      <c r="EA24" s="453"/>
      <c r="EB24" s="453"/>
      <c r="EC24" s="453"/>
      <c r="ED24" s="453"/>
      <c r="EE24" s="453"/>
      <c r="EF24" s="453">
        <v>0</v>
      </c>
      <c r="EG24" s="453"/>
      <c r="EH24" s="453"/>
      <c r="EI24" s="453"/>
      <c r="EJ24" s="453"/>
      <c r="EK24" s="453"/>
      <c r="EL24" s="453"/>
      <c r="EM24" s="453"/>
      <c r="EN24" s="453"/>
      <c r="EO24" s="453"/>
      <c r="EP24" s="435">
        <f t="shared" si="5"/>
        <v>0</v>
      </c>
      <c r="EQ24" s="435"/>
      <c r="ER24" s="435"/>
      <c r="ES24" s="435"/>
      <c r="ET24" s="435"/>
      <c r="EU24" s="435"/>
      <c r="EV24" s="435"/>
      <c r="EW24" s="435"/>
      <c r="EX24" s="435"/>
      <c r="EY24" s="435"/>
    </row>
    <row r="25" spans="1:155" ht="12.75" customHeight="1" thickBot="1" x14ac:dyDescent="0.25">
      <c r="A25" s="10"/>
      <c r="B25" s="36"/>
      <c r="C25" s="37"/>
      <c r="D25" s="37"/>
      <c r="E25" s="37"/>
      <c r="F25" s="37"/>
      <c r="G25" s="37" t="s">
        <v>56</v>
      </c>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53"/>
      <c r="AI25" s="354"/>
      <c r="AJ25" s="354"/>
      <c r="AK25" s="354"/>
      <c r="AL25" s="354"/>
      <c r="AM25" s="354"/>
      <c r="AN25" s="354"/>
      <c r="AO25" s="354"/>
      <c r="AP25" s="355"/>
      <c r="AQ25" s="353">
        <f>AH20+AH22+AH23+AH24</f>
        <v>0</v>
      </c>
      <c r="AR25" s="354"/>
      <c r="AS25" s="354"/>
      <c r="AT25" s="354"/>
      <c r="AU25" s="354"/>
      <c r="AV25" s="354"/>
      <c r="AW25" s="354"/>
      <c r="AX25" s="354"/>
      <c r="AY25" s="355"/>
      <c r="BB25" s="339" t="s">
        <v>710</v>
      </c>
      <c r="BC25" s="340"/>
      <c r="BD25" s="340"/>
      <c r="BE25" s="340"/>
      <c r="BF25" s="340"/>
      <c r="BG25" s="340"/>
      <c r="BH25" s="340"/>
      <c r="BI25" s="340"/>
      <c r="BJ25" s="340"/>
      <c r="BK25" s="340"/>
      <c r="BL25" s="340"/>
      <c r="BM25" s="340"/>
      <c r="BN25" s="340"/>
      <c r="BO25" s="340"/>
      <c r="BP25" s="340"/>
      <c r="BQ25" s="340"/>
      <c r="BR25" s="340"/>
      <c r="BS25" s="340"/>
      <c r="BT25" s="340"/>
      <c r="BU25" s="340"/>
      <c r="BV25" s="340"/>
      <c r="BW25" s="340"/>
      <c r="BX25" s="340"/>
      <c r="BY25" s="340"/>
      <c r="BZ25" s="340"/>
      <c r="CA25" s="340"/>
      <c r="CB25" s="340"/>
      <c r="CC25" s="340"/>
      <c r="CD25" s="340"/>
      <c r="CE25" s="340"/>
      <c r="CF25" s="340"/>
      <c r="CG25" s="341"/>
      <c r="CH25" s="342">
        <v>0</v>
      </c>
      <c r="CI25" s="343"/>
      <c r="CJ25" s="343"/>
      <c r="CK25" s="343"/>
      <c r="CL25" s="343"/>
      <c r="CM25" s="343"/>
      <c r="CN25" s="343"/>
      <c r="CO25" s="343"/>
      <c r="CP25" s="344"/>
      <c r="CQ25" s="342">
        <v>0</v>
      </c>
      <c r="CR25" s="343"/>
      <c r="CS25" s="343"/>
      <c r="CT25" s="343"/>
      <c r="CU25" s="343"/>
      <c r="CV25" s="343"/>
      <c r="CW25" s="343"/>
      <c r="CX25" s="343"/>
      <c r="CY25" s="344"/>
      <c r="DB25" s="451">
        <f t="shared" si="3"/>
        <v>0</v>
      </c>
      <c r="DC25" s="451"/>
      <c r="DD25" s="451"/>
      <c r="DE25" s="451"/>
      <c r="DF25" s="451"/>
      <c r="DG25" s="451"/>
      <c r="DH25" s="451"/>
      <c r="DI25" s="451"/>
      <c r="DJ25" s="451"/>
      <c r="DK25" s="451"/>
      <c r="DL25" s="452">
        <f t="shared" si="4"/>
        <v>0.9</v>
      </c>
      <c r="DM25" s="452"/>
      <c r="DN25" s="452"/>
      <c r="DO25" s="452"/>
      <c r="DP25" s="452"/>
      <c r="DQ25" s="452"/>
      <c r="DR25" s="452"/>
      <c r="DS25" s="452"/>
      <c r="DT25" s="452"/>
      <c r="DU25" s="452"/>
      <c r="DV25" s="453">
        <v>0</v>
      </c>
      <c r="DW25" s="453"/>
      <c r="DX25" s="453"/>
      <c r="DY25" s="453"/>
      <c r="DZ25" s="453"/>
      <c r="EA25" s="453"/>
      <c r="EB25" s="453"/>
      <c r="EC25" s="453"/>
      <c r="ED25" s="453"/>
      <c r="EE25" s="453"/>
      <c r="EF25" s="453">
        <v>0</v>
      </c>
      <c r="EG25" s="453"/>
      <c r="EH25" s="453"/>
      <c r="EI25" s="453"/>
      <c r="EJ25" s="453"/>
      <c r="EK25" s="453"/>
      <c r="EL25" s="453"/>
      <c r="EM25" s="453"/>
      <c r="EN25" s="453"/>
      <c r="EO25" s="453"/>
      <c r="EP25" s="435">
        <f t="shared" si="5"/>
        <v>0</v>
      </c>
      <c r="EQ25" s="435"/>
      <c r="ER25" s="435"/>
      <c r="ES25" s="435"/>
      <c r="ET25" s="435"/>
      <c r="EU25" s="435"/>
      <c r="EV25" s="435"/>
      <c r="EW25" s="435"/>
      <c r="EX25" s="435"/>
      <c r="EY25" s="435"/>
    </row>
    <row r="26" spans="1:155" ht="12.75" customHeight="1" thickTop="1" x14ac:dyDescent="0.2">
      <c r="A26" s="10"/>
      <c r="B26" s="12" t="s">
        <v>57</v>
      </c>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392">
        <f>FC88</f>
        <v>0</v>
      </c>
      <c r="AI26" s="393"/>
      <c r="AJ26" s="393"/>
      <c r="AK26" s="393"/>
      <c r="AL26" s="393"/>
      <c r="AM26" s="393"/>
      <c r="AN26" s="393"/>
      <c r="AO26" s="393"/>
      <c r="AP26" s="394"/>
      <c r="AQ26" s="395"/>
      <c r="AR26" s="396"/>
      <c r="AS26" s="396"/>
      <c r="AT26" s="396"/>
      <c r="AU26" s="396"/>
      <c r="AV26" s="396"/>
      <c r="AW26" s="396"/>
      <c r="AX26" s="396"/>
      <c r="AY26" s="397"/>
      <c r="BB26" s="339" t="s">
        <v>711</v>
      </c>
      <c r="BC26" s="340"/>
      <c r="BD26" s="340"/>
      <c r="BE26" s="340"/>
      <c r="BF26" s="340"/>
      <c r="BG26" s="340"/>
      <c r="BH26" s="340"/>
      <c r="BI26" s="340"/>
      <c r="BJ26" s="340"/>
      <c r="BK26" s="340"/>
      <c r="BL26" s="340"/>
      <c r="BM26" s="340"/>
      <c r="BN26" s="340"/>
      <c r="BO26" s="340"/>
      <c r="BP26" s="340"/>
      <c r="BQ26" s="340"/>
      <c r="BR26" s="340"/>
      <c r="BS26" s="340"/>
      <c r="BT26" s="340"/>
      <c r="BU26" s="340"/>
      <c r="BV26" s="340"/>
      <c r="BW26" s="340"/>
      <c r="BX26" s="340"/>
      <c r="BY26" s="340"/>
      <c r="BZ26" s="340"/>
      <c r="CA26" s="340"/>
      <c r="CB26" s="340"/>
      <c r="CC26" s="340"/>
      <c r="CD26" s="340"/>
      <c r="CE26" s="340"/>
      <c r="CF26" s="340"/>
      <c r="CG26" s="341"/>
      <c r="CH26" s="342">
        <v>0</v>
      </c>
      <c r="CI26" s="343"/>
      <c r="CJ26" s="343"/>
      <c r="CK26" s="343"/>
      <c r="CL26" s="343"/>
      <c r="CM26" s="343"/>
      <c r="CN26" s="343"/>
      <c r="CO26" s="343"/>
      <c r="CP26" s="344"/>
      <c r="CQ26" s="342">
        <v>0</v>
      </c>
      <c r="CR26" s="343"/>
      <c r="CS26" s="343"/>
      <c r="CT26" s="343"/>
      <c r="CU26" s="343"/>
      <c r="CV26" s="343"/>
      <c r="CW26" s="343"/>
      <c r="CX26" s="343"/>
      <c r="CY26" s="344"/>
      <c r="DB26" s="451">
        <f t="shared" si="3"/>
        <v>0</v>
      </c>
      <c r="DC26" s="451"/>
      <c r="DD26" s="451"/>
      <c r="DE26" s="451"/>
      <c r="DF26" s="451"/>
      <c r="DG26" s="451"/>
      <c r="DH26" s="451"/>
      <c r="DI26" s="451"/>
      <c r="DJ26" s="451"/>
      <c r="DK26" s="451"/>
      <c r="DL26" s="452">
        <f t="shared" si="4"/>
        <v>0.9</v>
      </c>
      <c r="DM26" s="452"/>
      <c r="DN26" s="452"/>
      <c r="DO26" s="452"/>
      <c r="DP26" s="452"/>
      <c r="DQ26" s="452"/>
      <c r="DR26" s="452"/>
      <c r="DS26" s="452"/>
      <c r="DT26" s="452"/>
      <c r="DU26" s="452"/>
      <c r="DV26" s="453">
        <v>0</v>
      </c>
      <c r="DW26" s="453"/>
      <c r="DX26" s="453"/>
      <c r="DY26" s="453"/>
      <c r="DZ26" s="453"/>
      <c r="EA26" s="453"/>
      <c r="EB26" s="453"/>
      <c r="EC26" s="453"/>
      <c r="ED26" s="453"/>
      <c r="EE26" s="453"/>
      <c r="EF26" s="453">
        <v>0</v>
      </c>
      <c r="EG26" s="453"/>
      <c r="EH26" s="453"/>
      <c r="EI26" s="453"/>
      <c r="EJ26" s="453"/>
      <c r="EK26" s="453"/>
      <c r="EL26" s="453"/>
      <c r="EM26" s="453"/>
      <c r="EN26" s="453"/>
      <c r="EO26" s="453"/>
      <c r="EP26" s="435">
        <f t="shared" si="5"/>
        <v>0</v>
      </c>
      <c r="EQ26" s="435"/>
      <c r="ER26" s="435"/>
      <c r="ES26" s="435"/>
      <c r="ET26" s="435"/>
      <c r="EU26" s="435"/>
      <c r="EV26" s="435"/>
      <c r="EW26" s="435"/>
      <c r="EX26" s="435"/>
      <c r="EY26" s="435"/>
    </row>
    <row r="27" spans="1:155" ht="12.75" customHeight="1" x14ac:dyDescent="0.2">
      <c r="A27" s="10"/>
      <c r="B27" s="26" t="s">
        <v>58</v>
      </c>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379"/>
      <c r="AI27" s="380"/>
      <c r="AJ27" s="380"/>
      <c r="AK27" s="380"/>
      <c r="AL27" s="380"/>
      <c r="AM27" s="380"/>
      <c r="AN27" s="380"/>
      <c r="AO27" s="380"/>
      <c r="AP27" s="381"/>
      <c r="AQ27" s="401"/>
      <c r="AR27" s="402"/>
      <c r="AS27" s="402"/>
      <c r="AT27" s="402"/>
      <c r="AU27" s="402"/>
      <c r="AV27" s="402"/>
      <c r="AW27" s="402"/>
      <c r="AX27" s="402"/>
      <c r="AY27" s="403"/>
      <c r="BB27" s="339" t="s">
        <v>712</v>
      </c>
      <c r="BC27" s="340"/>
      <c r="BD27" s="340"/>
      <c r="BE27" s="340"/>
      <c r="BF27" s="340"/>
      <c r="BG27" s="340"/>
      <c r="BH27" s="340"/>
      <c r="BI27" s="340"/>
      <c r="BJ27" s="340"/>
      <c r="BK27" s="340"/>
      <c r="BL27" s="340"/>
      <c r="BM27" s="340"/>
      <c r="BN27" s="340"/>
      <c r="BO27" s="340"/>
      <c r="BP27" s="340"/>
      <c r="BQ27" s="340"/>
      <c r="BR27" s="340"/>
      <c r="BS27" s="340"/>
      <c r="BT27" s="340"/>
      <c r="BU27" s="340"/>
      <c r="BV27" s="340"/>
      <c r="BW27" s="340"/>
      <c r="BX27" s="340"/>
      <c r="BY27" s="340"/>
      <c r="BZ27" s="340"/>
      <c r="CA27" s="340"/>
      <c r="CB27" s="340"/>
      <c r="CC27" s="340"/>
      <c r="CD27" s="340"/>
      <c r="CE27" s="340"/>
      <c r="CF27" s="340"/>
      <c r="CG27" s="341"/>
      <c r="CH27" s="342">
        <v>0</v>
      </c>
      <c r="CI27" s="343"/>
      <c r="CJ27" s="343"/>
      <c r="CK27" s="343"/>
      <c r="CL27" s="343"/>
      <c r="CM27" s="343"/>
      <c r="CN27" s="343"/>
      <c r="CO27" s="343"/>
      <c r="CP27" s="344"/>
      <c r="CQ27" s="342">
        <v>0</v>
      </c>
      <c r="CR27" s="343"/>
      <c r="CS27" s="343"/>
      <c r="CT27" s="343"/>
      <c r="CU27" s="343"/>
      <c r="CV27" s="343"/>
      <c r="CW27" s="343"/>
      <c r="CX27" s="343"/>
      <c r="CY27" s="344"/>
      <c r="DB27" s="451">
        <f t="shared" si="3"/>
        <v>0</v>
      </c>
      <c r="DC27" s="451"/>
      <c r="DD27" s="451"/>
      <c r="DE27" s="451"/>
      <c r="DF27" s="451"/>
      <c r="DG27" s="451"/>
      <c r="DH27" s="451"/>
      <c r="DI27" s="451"/>
      <c r="DJ27" s="451"/>
      <c r="DK27" s="451"/>
      <c r="DL27" s="452">
        <f t="shared" si="4"/>
        <v>0.9</v>
      </c>
      <c r="DM27" s="452"/>
      <c r="DN27" s="452"/>
      <c r="DO27" s="452"/>
      <c r="DP27" s="452"/>
      <c r="DQ27" s="452"/>
      <c r="DR27" s="452"/>
      <c r="DS27" s="452"/>
      <c r="DT27" s="452"/>
      <c r="DU27" s="452"/>
      <c r="DV27" s="453">
        <v>0</v>
      </c>
      <c r="DW27" s="453"/>
      <c r="DX27" s="453"/>
      <c r="DY27" s="453"/>
      <c r="DZ27" s="453"/>
      <c r="EA27" s="453"/>
      <c r="EB27" s="453"/>
      <c r="EC27" s="453"/>
      <c r="ED27" s="453"/>
      <c r="EE27" s="453"/>
      <c r="EF27" s="453">
        <v>0</v>
      </c>
      <c r="EG27" s="453"/>
      <c r="EH27" s="453"/>
      <c r="EI27" s="453"/>
      <c r="EJ27" s="453"/>
      <c r="EK27" s="453"/>
      <c r="EL27" s="453"/>
      <c r="EM27" s="453"/>
      <c r="EN27" s="453"/>
      <c r="EO27" s="453"/>
      <c r="EP27" s="435">
        <f t="shared" si="5"/>
        <v>0</v>
      </c>
      <c r="EQ27" s="435"/>
      <c r="ER27" s="435"/>
      <c r="ES27" s="435"/>
      <c r="ET27" s="435"/>
      <c r="EU27" s="435"/>
      <c r="EV27" s="435"/>
      <c r="EW27" s="435"/>
      <c r="EX27" s="435"/>
      <c r="EY27" s="435"/>
    </row>
    <row r="28" spans="1:155" ht="12.75" customHeight="1" x14ac:dyDescent="0.2">
      <c r="A28" s="10"/>
      <c r="B28" s="31" t="s">
        <v>47</v>
      </c>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50">
        <f>FY162</f>
        <v>0</v>
      </c>
      <c r="AI28" s="351"/>
      <c r="AJ28" s="351"/>
      <c r="AK28" s="351"/>
      <c r="AL28" s="351"/>
      <c r="AM28" s="351"/>
      <c r="AN28" s="351"/>
      <c r="AO28" s="351"/>
      <c r="AP28" s="352"/>
      <c r="AQ28" s="401"/>
      <c r="AR28" s="402"/>
      <c r="AS28" s="402"/>
      <c r="AT28" s="402"/>
      <c r="AU28" s="402"/>
      <c r="AV28" s="402"/>
      <c r="AW28" s="402"/>
      <c r="AX28" s="402"/>
      <c r="AY28" s="403"/>
      <c r="BB28" s="339" t="s">
        <v>713</v>
      </c>
      <c r="BC28" s="340"/>
      <c r="BD28" s="340"/>
      <c r="BE28" s="340"/>
      <c r="BF28" s="340"/>
      <c r="BG28" s="340"/>
      <c r="BH28" s="340"/>
      <c r="BI28" s="340"/>
      <c r="BJ28" s="340"/>
      <c r="BK28" s="340"/>
      <c r="BL28" s="340"/>
      <c r="BM28" s="340"/>
      <c r="BN28" s="340"/>
      <c r="BO28" s="340"/>
      <c r="BP28" s="340"/>
      <c r="BQ28" s="340"/>
      <c r="BR28" s="340"/>
      <c r="BS28" s="340"/>
      <c r="BT28" s="340"/>
      <c r="BU28" s="340"/>
      <c r="BV28" s="340"/>
      <c r="BW28" s="340"/>
      <c r="BX28" s="340"/>
      <c r="BY28" s="340"/>
      <c r="BZ28" s="340"/>
      <c r="CA28" s="340"/>
      <c r="CB28" s="340"/>
      <c r="CC28" s="340"/>
      <c r="CD28" s="340"/>
      <c r="CE28" s="340"/>
      <c r="CF28" s="340"/>
      <c r="CG28" s="341"/>
      <c r="CH28" s="342">
        <v>0</v>
      </c>
      <c r="CI28" s="343"/>
      <c r="CJ28" s="343"/>
      <c r="CK28" s="343"/>
      <c r="CL28" s="343"/>
      <c r="CM28" s="343"/>
      <c r="CN28" s="343"/>
      <c r="CO28" s="343"/>
      <c r="CP28" s="344"/>
      <c r="CQ28" s="342">
        <v>0</v>
      </c>
      <c r="CR28" s="343"/>
      <c r="CS28" s="343"/>
      <c r="CT28" s="343"/>
      <c r="CU28" s="343"/>
      <c r="CV28" s="343"/>
      <c r="CW28" s="343"/>
      <c r="CX28" s="343"/>
      <c r="CY28" s="344"/>
      <c r="DB28" s="451">
        <f t="shared" si="3"/>
        <v>0</v>
      </c>
      <c r="DC28" s="451"/>
      <c r="DD28" s="451"/>
      <c r="DE28" s="451"/>
      <c r="DF28" s="451"/>
      <c r="DG28" s="451"/>
      <c r="DH28" s="451"/>
      <c r="DI28" s="451"/>
      <c r="DJ28" s="451"/>
      <c r="DK28" s="451"/>
      <c r="DL28" s="452">
        <f t="shared" si="4"/>
        <v>0.9</v>
      </c>
      <c r="DM28" s="452"/>
      <c r="DN28" s="452"/>
      <c r="DO28" s="452"/>
      <c r="DP28" s="452"/>
      <c r="DQ28" s="452"/>
      <c r="DR28" s="452"/>
      <c r="DS28" s="452"/>
      <c r="DT28" s="452"/>
      <c r="DU28" s="452"/>
      <c r="DV28" s="453">
        <v>0</v>
      </c>
      <c r="DW28" s="453"/>
      <c r="DX28" s="453"/>
      <c r="DY28" s="453"/>
      <c r="DZ28" s="453"/>
      <c r="EA28" s="453"/>
      <c r="EB28" s="453"/>
      <c r="EC28" s="453"/>
      <c r="ED28" s="453"/>
      <c r="EE28" s="453"/>
      <c r="EF28" s="453">
        <v>0</v>
      </c>
      <c r="EG28" s="453"/>
      <c r="EH28" s="453"/>
      <c r="EI28" s="453"/>
      <c r="EJ28" s="453"/>
      <c r="EK28" s="453"/>
      <c r="EL28" s="453"/>
      <c r="EM28" s="453"/>
      <c r="EN28" s="453"/>
      <c r="EO28" s="453"/>
      <c r="EP28" s="435">
        <f t="shared" si="5"/>
        <v>0</v>
      </c>
      <c r="EQ28" s="435"/>
      <c r="ER28" s="435"/>
      <c r="ES28" s="435"/>
      <c r="ET28" s="435"/>
      <c r="EU28" s="435"/>
      <c r="EV28" s="435"/>
      <c r="EW28" s="435"/>
      <c r="EX28" s="435"/>
      <c r="EY28" s="435"/>
    </row>
    <row r="29" spans="1:155" ht="12.75" customHeight="1" x14ac:dyDescent="0.2">
      <c r="A29" s="10"/>
      <c r="B29" s="31" t="s">
        <v>59</v>
      </c>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50">
        <f>FR164</f>
        <v>0</v>
      </c>
      <c r="AI29" s="351"/>
      <c r="AJ29" s="351"/>
      <c r="AK29" s="351"/>
      <c r="AL29" s="351"/>
      <c r="AM29" s="351"/>
      <c r="AN29" s="351"/>
      <c r="AO29" s="351"/>
      <c r="AP29" s="352"/>
      <c r="AQ29" s="401"/>
      <c r="AR29" s="402"/>
      <c r="AS29" s="402"/>
      <c r="AT29" s="402"/>
      <c r="AU29" s="402"/>
      <c r="AV29" s="402"/>
      <c r="AW29" s="402"/>
      <c r="AX29" s="402"/>
      <c r="AY29" s="403"/>
      <c r="BB29" s="339" t="s">
        <v>714</v>
      </c>
      <c r="BC29" s="340"/>
      <c r="BD29" s="340"/>
      <c r="BE29" s="340"/>
      <c r="BF29" s="340"/>
      <c r="BG29" s="340"/>
      <c r="BH29" s="340"/>
      <c r="BI29" s="340"/>
      <c r="BJ29" s="340"/>
      <c r="BK29" s="340"/>
      <c r="BL29" s="340"/>
      <c r="BM29" s="340"/>
      <c r="BN29" s="340"/>
      <c r="BO29" s="340"/>
      <c r="BP29" s="340"/>
      <c r="BQ29" s="340"/>
      <c r="BR29" s="340"/>
      <c r="BS29" s="340"/>
      <c r="BT29" s="340"/>
      <c r="BU29" s="340"/>
      <c r="BV29" s="340"/>
      <c r="BW29" s="340"/>
      <c r="BX29" s="340"/>
      <c r="BY29" s="340"/>
      <c r="BZ29" s="340"/>
      <c r="CA29" s="340"/>
      <c r="CB29" s="340"/>
      <c r="CC29" s="340"/>
      <c r="CD29" s="340"/>
      <c r="CE29" s="340"/>
      <c r="CF29" s="340"/>
      <c r="CG29" s="341"/>
      <c r="CH29" s="342">
        <v>0</v>
      </c>
      <c r="CI29" s="343"/>
      <c r="CJ29" s="343"/>
      <c r="CK29" s="343"/>
      <c r="CL29" s="343"/>
      <c r="CM29" s="343"/>
      <c r="CN29" s="343"/>
      <c r="CO29" s="343"/>
      <c r="CP29" s="344"/>
      <c r="CQ29" s="342">
        <v>0</v>
      </c>
      <c r="CR29" s="343"/>
      <c r="CS29" s="343"/>
      <c r="CT29" s="343"/>
      <c r="CU29" s="343"/>
      <c r="CV29" s="343"/>
      <c r="CW29" s="343"/>
      <c r="CX29" s="343"/>
      <c r="CY29" s="344"/>
      <c r="DB29" s="451">
        <f t="shared" si="3"/>
        <v>0</v>
      </c>
      <c r="DC29" s="451"/>
      <c r="DD29" s="451"/>
      <c r="DE29" s="451"/>
      <c r="DF29" s="451"/>
      <c r="DG29" s="451"/>
      <c r="DH29" s="451"/>
      <c r="DI29" s="451"/>
      <c r="DJ29" s="451"/>
      <c r="DK29" s="451"/>
      <c r="DL29" s="452">
        <f t="shared" si="4"/>
        <v>0.9</v>
      </c>
      <c r="DM29" s="452"/>
      <c r="DN29" s="452"/>
      <c r="DO29" s="452"/>
      <c r="DP29" s="452"/>
      <c r="DQ29" s="452"/>
      <c r="DR29" s="452"/>
      <c r="DS29" s="452"/>
      <c r="DT29" s="452"/>
      <c r="DU29" s="452"/>
      <c r="DV29" s="453">
        <v>0</v>
      </c>
      <c r="DW29" s="453"/>
      <c r="DX29" s="453"/>
      <c r="DY29" s="453"/>
      <c r="DZ29" s="453"/>
      <c r="EA29" s="453"/>
      <c r="EB29" s="453"/>
      <c r="EC29" s="453"/>
      <c r="ED29" s="453"/>
      <c r="EE29" s="453"/>
      <c r="EF29" s="453">
        <v>0</v>
      </c>
      <c r="EG29" s="453"/>
      <c r="EH29" s="453"/>
      <c r="EI29" s="453"/>
      <c r="EJ29" s="453"/>
      <c r="EK29" s="453"/>
      <c r="EL29" s="453"/>
      <c r="EM29" s="453"/>
      <c r="EN29" s="453"/>
      <c r="EO29" s="453"/>
      <c r="EP29" s="435">
        <f t="shared" si="5"/>
        <v>0</v>
      </c>
      <c r="EQ29" s="435"/>
      <c r="ER29" s="435"/>
      <c r="ES29" s="435"/>
      <c r="ET29" s="435"/>
      <c r="EU29" s="435"/>
      <c r="EV29" s="435"/>
      <c r="EW29" s="435"/>
      <c r="EX29" s="435"/>
      <c r="EY29" s="435"/>
    </row>
    <row r="30" spans="1:155" ht="12.75" customHeight="1" x14ac:dyDescent="0.2">
      <c r="A30" s="10"/>
      <c r="B30" s="31" t="s">
        <v>46</v>
      </c>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50">
        <f>DX164</f>
        <v>0</v>
      </c>
      <c r="AI30" s="351"/>
      <c r="AJ30" s="351"/>
      <c r="AK30" s="351"/>
      <c r="AL30" s="351"/>
      <c r="AM30" s="351"/>
      <c r="AN30" s="351"/>
      <c r="AO30" s="351"/>
      <c r="AP30" s="352"/>
      <c r="AQ30" s="398"/>
      <c r="AR30" s="399"/>
      <c r="AS30" s="399"/>
      <c r="AT30" s="399"/>
      <c r="AU30" s="399"/>
      <c r="AV30" s="399"/>
      <c r="AW30" s="399"/>
      <c r="AX30" s="399"/>
      <c r="AY30" s="400"/>
      <c r="BB30" s="339" t="s">
        <v>715</v>
      </c>
      <c r="BC30" s="340"/>
      <c r="BD30" s="340"/>
      <c r="BE30" s="340"/>
      <c r="BF30" s="340"/>
      <c r="BG30" s="340"/>
      <c r="BH30" s="340"/>
      <c r="BI30" s="340"/>
      <c r="BJ30" s="340"/>
      <c r="BK30" s="340"/>
      <c r="BL30" s="340"/>
      <c r="BM30" s="340"/>
      <c r="BN30" s="340"/>
      <c r="BO30" s="340"/>
      <c r="BP30" s="340"/>
      <c r="BQ30" s="340"/>
      <c r="BR30" s="340"/>
      <c r="BS30" s="340"/>
      <c r="BT30" s="340"/>
      <c r="BU30" s="340"/>
      <c r="BV30" s="340"/>
      <c r="BW30" s="340"/>
      <c r="BX30" s="340"/>
      <c r="BY30" s="340"/>
      <c r="BZ30" s="340"/>
      <c r="CA30" s="340"/>
      <c r="CB30" s="340"/>
      <c r="CC30" s="340"/>
      <c r="CD30" s="340"/>
      <c r="CE30" s="340"/>
      <c r="CF30" s="340"/>
      <c r="CG30" s="341"/>
      <c r="CH30" s="342">
        <v>0</v>
      </c>
      <c r="CI30" s="343"/>
      <c r="CJ30" s="343"/>
      <c r="CK30" s="343"/>
      <c r="CL30" s="343"/>
      <c r="CM30" s="343"/>
      <c r="CN30" s="343"/>
      <c r="CO30" s="343"/>
      <c r="CP30" s="344"/>
      <c r="CQ30" s="342">
        <v>0</v>
      </c>
      <c r="CR30" s="343"/>
      <c r="CS30" s="343"/>
      <c r="CT30" s="343"/>
      <c r="CU30" s="343"/>
      <c r="CV30" s="343"/>
      <c r="CW30" s="343"/>
      <c r="CX30" s="343"/>
      <c r="CY30" s="344"/>
      <c r="DB30" s="451">
        <f t="shared" si="3"/>
        <v>0</v>
      </c>
      <c r="DC30" s="451"/>
      <c r="DD30" s="451"/>
      <c r="DE30" s="451"/>
      <c r="DF30" s="451"/>
      <c r="DG30" s="451"/>
      <c r="DH30" s="451"/>
      <c r="DI30" s="451"/>
      <c r="DJ30" s="451"/>
      <c r="DK30" s="451"/>
      <c r="DL30" s="452">
        <f t="shared" si="4"/>
        <v>0.9</v>
      </c>
      <c r="DM30" s="452"/>
      <c r="DN30" s="452"/>
      <c r="DO30" s="452"/>
      <c r="DP30" s="452"/>
      <c r="DQ30" s="452"/>
      <c r="DR30" s="452"/>
      <c r="DS30" s="452"/>
      <c r="DT30" s="452"/>
      <c r="DU30" s="452"/>
      <c r="DV30" s="453">
        <v>0</v>
      </c>
      <c r="DW30" s="453"/>
      <c r="DX30" s="453"/>
      <c r="DY30" s="453"/>
      <c r="DZ30" s="453"/>
      <c r="EA30" s="453"/>
      <c r="EB30" s="453"/>
      <c r="EC30" s="453"/>
      <c r="ED30" s="453"/>
      <c r="EE30" s="453"/>
      <c r="EF30" s="453">
        <v>0</v>
      </c>
      <c r="EG30" s="453"/>
      <c r="EH30" s="453"/>
      <c r="EI30" s="453"/>
      <c r="EJ30" s="453"/>
      <c r="EK30" s="453"/>
      <c r="EL30" s="453"/>
      <c r="EM30" s="453"/>
      <c r="EN30" s="453"/>
      <c r="EO30" s="453"/>
      <c r="EP30" s="435">
        <f t="shared" si="5"/>
        <v>0</v>
      </c>
      <c r="EQ30" s="435"/>
      <c r="ER30" s="435"/>
      <c r="ES30" s="435"/>
      <c r="ET30" s="435"/>
      <c r="EU30" s="435"/>
      <c r="EV30" s="435"/>
      <c r="EW30" s="435"/>
      <c r="EX30" s="435"/>
      <c r="EY30" s="435"/>
    </row>
    <row r="31" spans="1:155" ht="12.75" customHeight="1" thickBot="1" x14ac:dyDescent="0.25">
      <c r="A31" s="10"/>
      <c r="B31" s="41"/>
      <c r="C31" s="42"/>
      <c r="D31" s="42"/>
      <c r="E31" s="42"/>
      <c r="F31" s="42"/>
      <c r="G31" s="42" t="s">
        <v>60</v>
      </c>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382"/>
      <c r="AI31" s="383"/>
      <c r="AJ31" s="383"/>
      <c r="AK31" s="383"/>
      <c r="AL31" s="383"/>
      <c r="AM31" s="383"/>
      <c r="AN31" s="383"/>
      <c r="AO31" s="383"/>
      <c r="AP31" s="384"/>
      <c r="AQ31" s="382">
        <f>AH26+AH28+AH29+AH30</f>
        <v>0</v>
      </c>
      <c r="AR31" s="383"/>
      <c r="AS31" s="383"/>
      <c r="AT31" s="383"/>
      <c r="AU31" s="383"/>
      <c r="AV31" s="383"/>
      <c r="AW31" s="383"/>
      <c r="AX31" s="383"/>
      <c r="AY31" s="384"/>
      <c r="BB31" s="339" t="s">
        <v>716</v>
      </c>
      <c r="BC31" s="340"/>
      <c r="BD31" s="340"/>
      <c r="BE31" s="340"/>
      <c r="BF31" s="340"/>
      <c r="BG31" s="340"/>
      <c r="BH31" s="340"/>
      <c r="BI31" s="340"/>
      <c r="BJ31" s="340"/>
      <c r="BK31" s="340"/>
      <c r="BL31" s="340"/>
      <c r="BM31" s="340"/>
      <c r="BN31" s="340"/>
      <c r="BO31" s="340"/>
      <c r="BP31" s="340"/>
      <c r="BQ31" s="340"/>
      <c r="BR31" s="340"/>
      <c r="BS31" s="340"/>
      <c r="BT31" s="340"/>
      <c r="BU31" s="340"/>
      <c r="BV31" s="340"/>
      <c r="BW31" s="340"/>
      <c r="BX31" s="340"/>
      <c r="BY31" s="340"/>
      <c r="BZ31" s="340"/>
      <c r="CA31" s="340"/>
      <c r="CB31" s="340"/>
      <c r="CC31" s="340"/>
      <c r="CD31" s="340"/>
      <c r="CE31" s="340"/>
      <c r="CF31" s="340"/>
      <c r="CG31" s="341"/>
      <c r="CH31" s="342">
        <v>0</v>
      </c>
      <c r="CI31" s="343"/>
      <c r="CJ31" s="343"/>
      <c r="CK31" s="343"/>
      <c r="CL31" s="343"/>
      <c r="CM31" s="343"/>
      <c r="CN31" s="343"/>
      <c r="CO31" s="343"/>
      <c r="CP31" s="344"/>
      <c r="CQ31" s="342">
        <v>0</v>
      </c>
      <c r="CR31" s="343"/>
      <c r="CS31" s="343"/>
      <c r="CT31" s="343"/>
      <c r="CU31" s="343"/>
      <c r="CV31" s="343"/>
      <c r="CW31" s="343"/>
      <c r="CX31" s="343"/>
      <c r="CY31" s="344"/>
      <c r="DB31" s="451">
        <f t="shared" si="3"/>
        <v>0</v>
      </c>
      <c r="DC31" s="451"/>
      <c r="DD31" s="451"/>
      <c r="DE31" s="451"/>
      <c r="DF31" s="451"/>
      <c r="DG31" s="451"/>
      <c r="DH31" s="451"/>
      <c r="DI31" s="451"/>
      <c r="DJ31" s="451"/>
      <c r="DK31" s="451"/>
      <c r="DL31" s="452">
        <f t="shared" si="4"/>
        <v>0.9</v>
      </c>
      <c r="DM31" s="452"/>
      <c r="DN31" s="452"/>
      <c r="DO31" s="452"/>
      <c r="DP31" s="452"/>
      <c r="DQ31" s="452"/>
      <c r="DR31" s="452"/>
      <c r="DS31" s="452"/>
      <c r="DT31" s="452"/>
      <c r="DU31" s="452"/>
      <c r="DV31" s="453">
        <v>0</v>
      </c>
      <c r="DW31" s="453"/>
      <c r="DX31" s="453"/>
      <c r="DY31" s="453"/>
      <c r="DZ31" s="453"/>
      <c r="EA31" s="453"/>
      <c r="EB31" s="453"/>
      <c r="EC31" s="453"/>
      <c r="ED31" s="453"/>
      <c r="EE31" s="453"/>
      <c r="EF31" s="453">
        <v>0</v>
      </c>
      <c r="EG31" s="453"/>
      <c r="EH31" s="453"/>
      <c r="EI31" s="453"/>
      <c r="EJ31" s="453"/>
      <c r="EK31" s="453"/>
      <c r="EL31" s="453"/>
      <c r="EM31" s="453"/>
      <c r="EN31" s="453"/>
      <c r="EO31" s="453"/>
      <c r="EP31" s="435">
        <f t="shared" si="5"/>
        <v>0</v>
      </c>
      <c r="EQ31" s="435"/>
      <c r="ER31" s="435"/>
      <c r="ES31" s="435"/>
      <c r="ET31" s="435"/>
      <c r="EU31" s="435"/>
      <c r="EV31" s="435"/>
      <c r="EW31" s="435"/>
      <c r="EX31" s="435"/>
      <c r="EY31" s="435"/>
    </row>
    <row r="32" spans="1:155" ht="12.75" customHeight="1" thickTop="1" x14ac:dyDescent="0.2">
      <c r="A32" s="10"/>
      <c r="B32" s="43" t="str">
        <f>"ADD: CASH FUND BALANCE AS PER BALANCE SHEET 6-30-"&amp;Help!C17+1</f>
        <v>ADD: CASH FUND BALANCE AS PER BALANCE SHEET 6-30-2012</v>
      </c>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395"/>
      <c r="AI32" s="396"/>
      <c r="AJ32" s="396"/>
      <c r="AK32" s="396"/>
      <c r="AL32" s="396"/>
      <c r="AM32" s="396"/>
      <c r="AN32" s="396"/>
      <c r="AO32" s="396"/>
      <c r="AP32" s="397"/>
      <c r="AQ32" s="385">
        <f>AQ15</f>
        <v>0</v>
      </c>
      <c r="AR32" s="386"/>
      <c r="AS32" s="386"/>
      <c r="AT32" s="386"/>
      <c r="AU32" s="386"/>
      <c r="AV32" s="386"/>
      <c r="AW32" s="386"/>
      <c r="AX32" s="386"/>
      <c r="AY32" s="387"/>
      <c r="BB32" s="339" t="s">
        <v>717</v>
      </c>
      <c r="BC32" s="340"/>
      <c r="BD32" s="340"/>
      <c r="BE32" s="340"/>
      <c r="BF32" s="340"/>
      <c r="BG32" s="340"/>
      <c r="BH32" s="340"/>
      <c r="BI32" s="340"/>
      <c r="BJ32" s="340"/>
      <c r="BK32" s="340"/>
      <c r="BL32" s="340"/>
      <c r="BM32" s="340"/>
      <c r="BN32" s="340"/>
      <c r="BO32" s="340"/>
      <c r="BP32" s="340"/>
      <c r="BQ32" s="340"/>
      <c r="BR32" s="340"/>
      <c r="BS32" s="340"/>
      <c r="BT32" s="340"/>
      <c r="BU32" s="340"/>
      <c r="BV32" s="340"/>
      <c r="BW32" s="340"/>
      <c r="BX32" s="340"/>
      <c r="BY32" s="340"/>
      <c r="BZ32" s="340"/>
      <c r="CA32" s="340"/>
      <c r="CB32" s="340"/>
      <c r="CC32" s="340"/>
      <c r="CD32" s="340"/>
      <c r="CE32" s="340"/>
      <c r="CF32" s="340"/>
      <c r="CG32" s="341"/>
      <c r="CH32" s="342">
        <v>0</v>
      </c>
      <c r="CI32" s="343"/>
      <c r="CJ32" s="343"/>
      <c r="CK32" s="343"/>
      <c r="CL32" s="343"/>
      <c r="CM32" s="343"/>
      <c r="CN32" s="343"/>
      <c r="CO32" s="343"/>
      <c r="CP32" s="344"/>
      <c r="CQ32" s="342">
        <v>0</v>
      </c>
      <c r="CR32" s="343"/>
      <c r="CS32" s="343"/>
      <c r="CT32" s="343"/>
      <c r="CU32" s="343"/>
      <c r="CV32" s="343"/>
      <c r="CW32" s="343"/>
      <c r="CX32" s="343"/>
      <c r="CY32" s="344"/>
      <c r="DB32" s="451">
        <f t="shared" si="3"/>
        <v>0</v>
      </c>
      <c r="DC32" s="451"/>
      <c r="DD32" s="451"/>
      <c r="DE32" s="451"/>
      <c r="DF32" s="451"/>
      <c r="DG32" s="451"/>
      <c r="DH32" s="451"/>
      <c r="DI32" s="451"/>
      <c r="DJ32" s="451"/>
      <c r="DK32" s="451"/>
      <c r="DL32" s="452">
        <f t="shared" si="4"/>
        <v>0.9</v>
      </c>
      <c r="DM32" s="452"/>
      <c r="DN32" s="452"/>
      <c r="DO32" s="452"/>
      <c r="DP32" s="452"/>
      <c r="DQ32" s="452"/>
      <c r="DR32" s="452"/>
      <c r="DS32" s="452"/>
      <c r="DT32" s="452"/>
      <c r="DU32" s="452"/>
      <c r="DV32" s="453">
        <v>0</v>
      </c>
      <c r="DW32" s="453"/>
      <c r="DX32" s="453"/>
      <c r="DY32" s="453"/>
      <c r="DZ32" s="453"/>
      <c r="EA32" s="453"/>
      <c r="EB32" s="453"/>
      <c r="EC32" s="453"/>
      <c r="ED32" s="453"/>
      <c r="EE32" s="453"/>
      <c r="EF32" s="453">
        <v>0</v>
      </c>
      <c r="EG32" s="453"/>
      <c r="EH32" s="453"/>
      <c r="EI32" s="453"/>
      <c r="EJ32" s="453"/>
      <c r="EK32" s="453"/>
      <c r="EL32" s="453"/>
      <c r="EM32" s="453"/>
      <c r="EN32" s="453"/>
      <c r="EO32" s="453"/>
      <c r="EP32" s="435">
        <f t="shared" si="5"/>
        <v>0</v>
      </c>
      <c r="EQ32" s="435"/>
      <c r="ER32" s="435"/>
      <c r="ES32" s="435"/>
      <c r="ET32" s="435"/>
      <c r="EU32" s="435"/>
      <c r="EV32" s="435"/>
      <c r="EW32" s="435"/>
      <c r="EX32" s="435"/>
      <c r="EY32" s="435"/>
    </row>
    <row r="33" spans="1:155" ht="12.75" customHeight="1" thickBot="1" x14ac:dyDescent="0.25">
      <c r="A33" s="10"/>
      <c r="B33" s="41"/>
      <c r="C33" s="42"/>
      <c r="D33" s="42"/>
      <c r="E33" s="42"/>
      <c r="F33" s="42"/>
      <c r="G33" s="42" t="s">
        <v>61</v>
      </c>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388"/>
      <c r="AI33" s="389"/>
      <c r="AJ33" s="389"/>
      <c r="AK33" s="389"/>
      <c r="AL33" s="389"/>
      <c r="AM33" s="389"/>
      <c r="AN33" s="389"/>
      <c r="AO33" s="389"/>
      <c r="AP33" s="390"/>
      <c r="AQ33" s="382">
        <f>AQ32+AQ31</f>
        <v>0</v>
      </c>
      <c r="AR33" s="383"/>
      <c r="AS33" s="383"/>
      <c r="AT33" s="383"/>
      <c r="AU33" s="383"/>
      <c r="AV33" s="383"/>
      <c r="AW33" s="383"/>
      <c r="AX33" s="383"/>
      <c r="AY33" s="384"/>
      <c r="BB33" s="349" t="s">
        <v>87</v>
      </c>
      <c r="BC33" s="340"/>
      <c r="BD33" s="340"/>
      <c r="BE33" s="340"/>
      <c r="BF33" s="340"/>
      <c r="BG33" s="340"/>
      <c r="BH33" s="340"/>
      <c r="BI33" s="340"/>
      <c r="BJ33" s="340"/>
      <c r="BK33" s="340"/>
      <c r="BL33" s="340"/>
      <c r="BM33" s="340"/>
      <c r="BN33" s="340"/>
      <c r="BO33" s="340"/>
      <c r="BP33" s="340"/>
      <c r="BQ33" s="340"/>
      <c r="BR33" s="340"/>
      <c r="BS33" s="340"/>
      <c r="BT33" s="340"/>
      <c r="BU33" s="340"/>
      <c r="BV33" s="340"/>
      <c r="BW33" s="340"/>
      <c r="BX33" s="340"/>
      <c r="BY33" s="340"/>
      <c r="BZ33" s="340"/>
      <c r="CA33" s="340"/>
      <c r="CB33" s="340"/>
      <c r="CC33" s="340"/>
      <c r="CD33" s="340"/>
      <c r="CE33" s="340"/>
      <c r="CF33" s="340"/>
      <c r="CG33" s="341"/>
      <c r="CH33" s="342">
        <v>0</v>
      </c>
      <c r="CI33" s="343"/>
      <c r="CJ33" s="343"/>
      <c r="CK33" s="343"/>
      <c r="CL33" s="343"/>
      <c r="CM33" s="343"/>
      <c r="CN33" s="343"/>
      <c r="CO33" s="343"/>
      <c r="CP33" s="344"/>
      <c r="CQ33" s="342">
        <v>0</v>
      </c>
      <c r="CR33" s="343"/>
      <c r="CS33" s="343"/>
      <c r="CT33" s="343"/>
      <c r="CU33" s="343"/>
      <c r="CV33" s="343"/>
      <c r="CW33" s="343"/>
      <c r="CX33" s="343"/>
      <c r="CY33" s="344"/>
      <c r="DB33" s="451">
        <f t="shared" si="3"/>
        <v>0</v>
      </c>
      <c r="DC33" s="451"/>
      <c r="DD33" s="451"/>
      <c r="DE33" s="451"/>
      <c r="DF33" s="451"/>
      <c r="DG33" s="451"/>
      <c r="DH33" s="451"/>
      <c r="DI33" s="451"/>
      <c r="DJ33" s="451"/>
      <c r="DK33" s="451"/>
      <c r="DL33" s="452">
        <f t="shared" si="4"/>
        <v>0.9</v>
      </c>
      <c r="DM33" s="452"/>
      <c r="DN33" s="452"/>
      <c r="DO33" s="452"/>
      <c r="DP33" s="452"/>
      <c r="DQ33" s="452"/>
      <c r="DR33" s="452"/>
      <c r="DS33" s="452"/>
      <c r="DT33" s="452"/>
      <c r="DU33" s="452"/>
      <c r="DV33" s="453">
        <v>0</v>
      </c>
      <c r="DW33" s="453"/>
      <c r="DX33" s="453"/>
      <c r="DY33" s="453"/>
      <c r="DZ33" s="453"/>
      <c r="EA33" s="453"/>
      <c r="EB33" s="453"/>
      <c r="EC33" s="453"/>
      <c r="ED33" s="453"/>
      <c r="EE33" s="453"/>
      <c r="EF33" s="453">
        <v>0</v>
      </c>
      <c r="EG33" s="453"/>
      <c r="EH33" s="453"/>
      <c r="EI33" s="453"/>
      <c r="EJ33" s="453"/>
      <c r="EK33" s="453"/>
      <c r="EL33" s="453"/>
      <c r="EM33" s="453"/>
      <c r="EN33" s="453"/>
      <c r="EO33" s="453"/>
      <c r="EP33" s="435">
        <f t="shared" si="5"/>
        <v>0</v>
      </c>
      <c r="EQ33" s="435"/>
      <c r="ER33" s="435"/>
      <c r="ES33" s="435"/>
      <c r="ET33" s="435"/>
      <c r="EU33" s="435"/>
      <c r="EV33" s="435"/>
      <c r="EW33" s="435"/>
      <c r="EX33" s="435"/>
      <c r="EY33" s="435"/>
    </row>
    <row r="34" spans="1:155" ht="12.75" customHeight="1" thickTop="1" thickBot="1" x14ac:dyDescent="0.25">
      <c r="A34" s="10"/>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9"/>
      <c r="AJ34" s="9"/>
      <c r="AK34" s="9"/>
      <c r="AL34" s="9"/>
      <c r="AM34" s="9"/>
      <c r="AN34" s="9"/>
      <c r="AO34" s="9"/>
      <c r="AP34" s="9"/>
      <c r="AQ34" s="9"/>
      <c r="AR34" s="9"/>
      <c r="AS34" s="9"/>
      <c r="AT34" s="9"/>
      <c r="AU34" s="9"/>
      <c r="AV34" s="9"/>
      <c r="AW34" s="9"/>
      <c r="AX34" s="9"/>
      <c r="AY34" s="9"/>
      <c r="AZ34" s="9"/>
      <c r="BB34" s="349" t="s">
        <v>88</v>
      </c>
      <c r="BC34" s="340"/>
      <c r="BD34" s="340"/>
      <c r="BE34" s="340"/>
      <c r="BF34" s="340"/>
      <c r="BG34" s="340"/>
      <c r="BH34" s="340"/>
      <c r="BI34" s="340"/>
      <c r="BJ34" s="340"/>
      <c r="BK34" s="340"/>
      <c r="BL34" s="340"/>
      <c r="BM34" s="340"/>
      <c r="BN34" s="340"/>
      <c r="BO34" s="340"/>
      <c r="BP34" s="340"/>
      <c r="BQ34" s="340"/>
      <c r="BR34" s="340"/>
      <c r="BS34" s="340"/>
      <c r="BT34" s="340"/>
      <c r="BU34" s="340"/>
      <c r="BV34" s="340"/>
      <c r="BW34" s="340"/>
      <c r="BX34" s="340"/>
      <c r="BY34" s="340"/>
      <c r="BZ34" s="340"/>
      <c r="CA34" s="340"/>
      <c r="CB34" s="340"/>
      <c r="CC34" s="340"/>
      <c r="CD34" s="340"/>
      <c r="CE34" s="340"/>
      <c r="CF34" s="340"/>
      <c r="CG34" s="341"/>
      <c r="CH34" s="342">
        <v>0</v>
      </c>
      <c r="CI34" s="343"/>
      <c r="CJ34" s="343"/>
      <c r="CK34" s="343"/>
      <c r="CL34" s="343"/>
      <c r="CM34" s="343"/>
      <c r="CN34" s="343"/>
      <c r="CO34" s="343"/>
      <c r="CP34" s="344"/>
      <c r="CQ34" s="342">
        <v>0</v>
      </c>
      <c r="CR34" s="343"/>
      <c r="CS34" s="343"/>
      <c r="CT34" s="343"/>
      <c r="CU34" s="343"/>
      <c r="CV34" s="343"/>
      <c r="CW34" s="343"/>
      <c r="CX34" s="343"/>
      <c r="CY34" s="344"/>
      <c r="DB34" s="451">
        <f t="shared" si="3"/>
        <v>0</v>
      </c>
      <c r="DC34" s="451"/>
      <c r="DD34" s="451"/>
      <c r="DE34" s="451"/>
      <c r="DF34" s="451"/>
      <c r="DG34" s="451"/>
      <c r="DH34" s="451"/>
      <c r="DI34" s="451"/>
      <c r="DJ34" s="451"/>
      <c r="DK34" s="451"/>
      <c r="DL34" s="452">
        <f t="shared" si="4"/>
        <v>0.9</v>
      </c>
      <c r="DM34" s="452"/>
      <c r="DN34" s="452"/>
      <c r="DO34" s="452"/>
      <c r="DP34" s="452"/>
      <c r="DQ34" s="452"/>
      <c r="DR34" s="452"/>
      <c r="DS34" s="452"/>
      <c r="DT34" s="452"/>
      <c r="DU34" s="452"/>
      <c r="DV34" s="453">
        <v>0</v>
      </c>
      <c r="DW34" s="453"/>
      <c r="DX34" s="453"/>
      <c r="DY34" s="453"/>
      <c r="DZ34" s="453"/>
      <c r="EA34" s="453"/>
      <c r="EB34" s="453"/>
      <c r="EC34" s="453"/>
      <c r="ED34" s="453"/>
      <c r="EE34" s="453"/>
      <c r="EF34" s="453">
        <v>0</v>
      </c>
      <c r="EG34" s="453"/>
      <c r="EH34" s="453"/>
      <c r="EI34" s="453"/>
      <c r="EJ34" s="453"/>
      <c r="EK34" s="453"/>
      <c r="EL34" s="453"/>
      <c r="EM34" s="453"/>
      <c r="EN34" s="453"/>
      <c r="EO34" s="453"/>
      <c r="EP34" s="435">
        <f t="shared" si="5"/>
        <v>0</v>
      </c>
      <c r="EQ34" s="435"/>
      <c r="ER34" s="435"/>
      <c r="ES34" s="435"/>
      <c r="ET34" s="435"/>
      <c r="EU34" s="435"/>
      <c r="EV34" s="435"/>
      <c r="EW34" s="435"/>
      <c r="EX34" s="435"/>
      <c r="EY34" s="435"/>
    </row>
    <row r="35" spans="1:155" ht="12.75" customHeight="1" thickTop="1" thickBot="1" x14ac:dyDescent="0.25">
      <c r="A35" s="10"/>
      <c r="B35" s="18" t="str">
        <f>"Schedule 3, Cash Fund Balance Analysis - June 30, "&amp;Help!C17+1</f>
        <v>Schedule 3, Cash Fund Balance Analysis - June 30, 2012</v>
      </c>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20"/>
      <c r="AJ35" s="20"/>
      <c r="AK35" s="20"/>
      <c r="AL35" s="20"/>
      <c r="AM35" s="20"/>
      <c r="AN35" s="20"/>
      <c r="AO35" s="20"/>
      <c r="AP35" s="20"/>
      <c r="AQ35" s="359" t="s">
        <v>40</v>
      </c>
      <c r="AR35" s="360"/>
      <c r="AS35" s="360"/>
      <c r="AT35" s="360"/>
      <c r="AU35" s="360"/>
      <c r="AV35" s="360"/>
      <c r="AW35" s="360"/>
      <c r="AX35" s="360"/>
      <c r="AY35" s="391"/>
      <c r="BB35" s="349" t="s">
        <v>89</v>
      </c>
      <c r="BC35" s="340"/>
      <c r="BD35" s="340"/>
      <c r="BE35" s="340"/>
      <c r="BF35" s="340"/>
      <c r="BG35" s="340"/>
      <c r="BH35" s="340"/>
      <c r="BI35" s="340"/>
      <c r="BJ35" s="340"/>
      <c r="BK35" s="340"/>
      <c r="BL35" s="340"/>
      <c r="BM35" s="340"/>
      <c r="BN35" s="340"/>
      <c r="BO35" s="340"/>
      <c r="BP35" s="340"/>
      <c r="BQ35" s="340"/>
      <c r="BR35" s="340"/>
      <c r="BS35" s="340"/>
      <c r="BT35" s="340"/>
      <c r="BU35" s="340"/>
      <c r="BV35" s="340"/>
      <c r="BW35" s="340"/>
      <c r="BX35" s="340"/>
      <c r="BY35" s="340"/>
      <c r="BZ35" s="340"/>
      <c r="CA35" s="340"/>
      <c r="CB35" s="340"/>
      <c r="CC35" s="340"/>
      <c r="CD35" s="340"/>
      <c r="CE35" s="340"/>
      <c r="CF35" s="340"/>
      <c r="CG35" s="341"/>
      <c r="CH35" s="342">
        <v>0</v>
      </c>
      <c r="CI35" s="343"/>
      <c r="CJ35" s="343"/>
      <c r="CK35" s="343"/>
      <c r="CL35" s="343"/>
      <c r="CM35" s="343"/>
      <c r="CN35" s="343"/>
      <c r="CO35" s="343"/>
      <c r="CP35" s="344"/>
      <c r="CQ35" s="342">
        <v>0</v>
      </c>
      <c r="CR35" s="343"/>
      <c r="CS35" s="343"/>
      <c r="CT35" s="343"/>
      <c r="CU35" s="343"/>
      <c r="CV35" s="343"/>
      <c r="CW35" s="343"/>
      <c r="CX35" s="343"/>
      <c r="CY35" s="344"/>
      <c r="DB35" s="451">
        <f t="shared" si="3"/>
        <v>0</v>
      </c>
      <c r="DC35" s="451"/>
      <c r="DD35" s="451"/>
      <c r="DE35" s="451"/>
      <c r="DF35" s="451"/>
      <c r="DG35" s="451"/>
      <c r="DH35" s="451"/>
      <c r="DI35" s="451"/>
      <c r="DJ35" s="451"/>
      <c r="DK35" s="451"/>
      <c r="DL35" s="452">
        <f t="shared" si="4"/>
        <v>0.9</v>
      </c>
      <c r="DM35" s="452"/>
      <c r="DN35" s="452"/>
      <c r="DO35" s="452"/>
      <c r="DP35" s="452"/>
      <c r="DQ35" s="452"/>
      <c r="DR35" s="452"/>
      <c r="DS35" s="452"/>
      <c r="DT35" s="452"/>
      <c r="DU35" s="452"/>
      <c r="DV35" s="453">
        <v>0</v>
      </c>
      <c r="DW35" s="453"/>
      <c r="DX35" s="453"/>
      <c r="DY35" s="453"/>
      <c r="DZ35" s="453"/>
      <c r="EA35" s="453"/>
      <c r="EB35" s="453"/>
      <c r="EC35" s="453"/>
      <c r="ED35" s="453"/>
      <c r="EE35" s="453"/>
      <c r="EF35" s="453">
        <v>0</v>
      </c>
      <c r="EG35" s="453"/>
      <c r="EH35" s="453"/>
      <c r="EI35" s="453"/>
      <c r="EJ35" s="453"/>
      <c r="EK35" s="453"/>
      <c r="EL35" s="453"/>
      <c r="EM35" s="453"/>
      <c r="EN35" s="453"/>
      <c r="EO35" s="453"/>
      <c r="EP35" s="435">
        <f t="shared" si="5"/>
        <v>0</v>
      </c>
      <c r="EQ35" s="435"/>
      <c r="ER35" s="435"/>
      <c r="ES35" s="435"/>
      <c r="ET35" s="435"/>
      <c r="EU35" s="435"/>
      <c r="EV35" s="435"/>
      <c r="EW35" s="435"/>
      <c r="EX35" s="435"/>
      <c r="EY35" s="435"/>
    </row>
    <row r="36" spans="1:155" ht="12.75" customHeight="1" thickTop="1" thickBot="1" x14ac:dyDescent="0.25">
      <c r="A36" s="10"/>
      <c r="B36" s="12" t="s">
        <v>62</v>
      </c>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25"/>
      <c r="AJ36" s="25"/>
      <c r="AK36" s="25"/>
      <c r="AL36" s="25"/>
      <c r="AM36" s="25"/>
      <c r="AN36" s="25"/>
      <c r="AO36" s="25"/>
      <c r="AP36" s="25"/>
      <c r="AQ36" s="385"/>
      <c r="AR36" s="386"/>
      <c r="AS36" s="386"/>
      <c r="AT36" s="386"/>
      <c r="AU36" s="386"/>
      <c r="AV36" s="386"/>
      <c r="AW36" s="386"/>
      <c r="AX36" s="386"/>
      <c r="AY36" s="387"/>
      <c r="BB36" s="48"/>
      <c r="BC36" s="1"/>
      <c r="BD36" s="1"/>
      <c r="BE36" s="1"/>
      <c r="BF36" s="1"/>
      <c r="BG36" s="1" t="s">
        <v>90</v>
      </c>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51"/>
      <c r="CH36" s="365">
        <f>SUM(CH22:CP35)</f>
        <v>0</v>
      </c>
      <c r="CI36" s="366"/>
      <c r="CJ36" s="366"/>
      <c r="CK36" s="366"/>
      <c r="CL36" s="366"/>
      <c r="CM36" s="366"/>
      <c r="CN36" s="366"/>
      <c r="CO36" s="366"/>
      <c r="CP36" s="367"/>
      <c r="CQ36" s="365">
        <f>SUM(CQ22:CY35)</f>
        <v>0</v>
      </c>
      <c r="CR36" s="366"/>
      <c r="CS36" s="366"/>
      <c r="CT36" s="366"/>
      <c r="CU36" s="366"/>
      <c r="CV36" s="366"/>
      <c r="CW36" s="366"/>
      <c r="CX36" s="366"/>
      <c r="CY36" s="367"/>
      <c r="DB36" s="463">
        <f>SUM(DB22:DK35)</f>
        <v>0</v>
      </c>
      <c r="DC36" s="463"/>
      <c r="DD36" s="463"/>
      <c r="DE36" s="463"/>
      <c r="DF36" s="463"/>
      <c r="DG36" s="463"/>
      <c r="DH36" s="463"/>
      <c r="DI36" s="463"/>
      <c r="DJ36" s="463"/>
      <c r="DK36" s="463"/>
      <c r="DL36" s="467"/>
      <c r="DM36" s="467"/>
      <c r="DN36" s="467"/>
      <c r="DO36" s="467"/>
      <c r="DP36" s="467"/>
      <c r="DQ36" s="467"/>
      <c r="DR36" s="467"/>
      <c r="DS36" s="467"/>
      <c r="DT36" s="467"/>
      <c r="DU36" s="467"/>
      <c r="DV36" s="463">
        <f>SUM(DV22:EE35)</f>
        <v>0</v>
      </c>
      <c r="DW36" s="463"/>
      <c r="DX36" s="463"/>
      <c r="DY36" s="463"/>
      <c r="DZ36" s="463"/>
      <c r="EA36" s="463"/>
      <c r="EB36" s="463"/>
      <c r="EC36" s="463"/>
      <c r="ED36" s="463"/>
      <c r="EE36" s="463"/>
      <c r="EF36" s="463">
        <f>SUM(EF22:EO35)</f>
        <v>0</v>
      </c>
      <c r="EG36" s="463"/>
      <c r="EH36" s="463"/>
      <c r="EI36" s="463"/>
      <c r="EJ36" s="463"/>
      <c r="EK36" s="463"/>
      <c r="EL36" s="463"/>
      <c r="EM36" s="463"/>
      <c r="EN36" s="463"/>
      <c r="EO36" s="463"/>
      <c r="EP36" s="463">
        <f>SUM(EP22:EY35)</f>
        <v>0</v>
      </c>
      <c r="EQ36" s="463"/>
      <c r="ER36" s="463"/>
      <c r="ES36" s="463"/>
      <c r="ET36" s="463"/>
      <c r="EU36" s="463"/>
      <c r="EV36" s="463"/>
      <c r="EW36" s="463"/>
      <c r="EX36" s="463"/>
      <c r="EY36" s="365"/>
    </row>
    <row r="37" spans="1:155" ht="12.75" customHeight="1" thickTop="1" x14ac:dyDescent="0.2">
      <c r="A37" s="10"/>
      <c r="B37" s="31" t="s">
        <v>63</v>
      </c>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3"/>
      <c r="AJ37" s="33"/>
      <c r="AK37" s="33"/>
      <c r="AL37" s="33"/>
      <c r="AM37" s="33"/>
      <c r="AN37" s="33"/>
      <c r="AO37" s="33"/>
      <c r="AP37" s="33"/>
      <c r="AQ37" s="350">
        <f>BB114</f>
        <v>0</v>
      </c>
      <c r="AR37" s="351"/>
      <c r="AS37" s="351"/>
      <c r="AT37" s="351"/>
      <c r="AU37" s="351"/>
      <c r="AV37" s="351"/>
      <c r="AW37" s="351"/>
      <c r="AX37" s="351"/>
      <c r="AY37" s="352"/>
      <c r="BB37" s="368" t="s">
        <v>91</v>
      </c>
      <c r="BC37" s="363"/>
      <c r="BD37" s="363"/>
      <c r="BE37" s="363"/>
      <c r="BF37" s="363"/>
      <c r="BG37" s="363"/>
      <c r="BH37" s="363"/>
      <c r="BI37" s="363"/>
      <c r="BJ37" s="363"/>
      <c r="BK37" s="363"/>
      <c r="BL37" s="363"/>
      <c r="BM37" s="363"/>
      <c r="BN37" s="363"/>
      <c r="BO37" s="363"/>
      <c r="BP37" s="363"/>
      <c r="BQ37" s="363"/>
      <c r="BR37" s="363"/>
      <c r="BS37" s="363"/>
      <c r="BT37" s="363"/>
      <c r="BU37" s="363"/>
      <c r="BV37" s="363"/>
      <c r="BW37" s="363"/>
      <c r="BX37" s="363"/>
      <c r="BY37" s="363"/>
      <c r="BZ37" s="363"/>
      <c r="CA37" s="363"/>
      <c r="CB37" s="363"/>
      <c r="CC37" s="363"/>
      <c r="CD37" s="363"/>
      <c r="CE37" s="363"/>
      <c r="CF37" s="363"/>
      <c r="CG37" s="364"/>
      <c r="CH37" s="369"/>
      <c r="CI37" s="370"/>
      <c r="CJ37" s="370"/>
      <c r="CK37" s="370"/>
      <c r="CL37" s="370"/>
      <c r="CM37" s="370"/>
      <c r="CN37" s="370"/>
      <c r="CO37" s="370"/>
      <c r="CP37" s="371"/>
      <c r="CQ37" s="369"/>
      <c r="CR37" s="370"/>
      <c r="CS37" s="370"/>
      <c r="CT37" s="370"/>
      <c r="CU37" s="370"/>
      <c r="CV37" s="370"/>
      <c r="CW37" s="370"/>
      <c r="CX37" s="370"/>
      <c r="CY37" s="371"/>
      <c r="DB37" s="466"/>
      <c r="DC37" s="466"/>
      <c r="DD37" s="466"/>
      <c r="DE37" s="466"/>
      <c r="DF37" s="466"/>
      <c r="DG37" s="466"/>
      <c r="DH37" s="466"/>
      <c r="DI37" s="466"/>
      <c r="DJ37" s="466"/>
      <c r="DK37" s="466"/>
      <c r="DL37" s="452"/>
      <c r="DM37" s="452"/>
      <c r="DN37" s="452"/>
      <c r="DO37" s="452"/>
      <c r="DP37" s="452"/>
      <c r="DQ37" s="452"/>
      <c r="DR37" s="452"/>
      <c r="DS37" s="452"/>
      <c r="DT37" s="452"/>
      <c r="DU37" s="452"/>
      <c r="DV37" s="464"/>
      <c r="DW37" s="464"/>
      <c r="DX37" s="464"/>
      <c r="DY37" s="464"/>
      <c r="DZ37" s="464"/>
      <c r="EA37" s="464"/>
      <c r="EB37" s="464"/>
      <c r="EC37" s="464"/>
      <c r="ED37" s="464"/>
      <c r="EE37" s="464"/>
      <c r="EF37" s="464"/>
      <c r="EG37" s="464"/>
      <c r="EH37" s="464"/>
      <c r="EI37" s="464"/>
      <c r="EJ37" s="464"/>
      <c r="EK37" s="464"/>
      <c r="EL37" s="464"/>
      <c r="EM37" s="464"/>
      <c r="EN37" s="464"/>
      <c r="EO37" s="464"/>
      <c r="EP37" s="464"/>
      <c r="EQ37" s="464"/>
      <c r="ER37" s="464"/>
      <c r="ES37" s="464"/>
      <c r="ET37" s="464"/>
      <c r="EU37" s="464"/>
      <c r="EV37" s="464"/>
      <c r="EW37" s="464"/>
      <c r="EX37" s="464"/>
      <c r="EY37" s="464"/>
    </row>
    <row r="38" spans="1:155" ht="12.75" customHeight="1" x14ac:dyDescent="0.2">
      <c r="A38" s="10"/>
      <c r="B38" s="31" t="s">
        <v>64</v>
      </c>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3"/>
      <c r="AJ38" s="33"/>
      <c r="AK38" s="33"/>
      <c r="AL38" s="33"/>
      <c r="AM38" s="33"/>
      <c r="AN38" s="33"/>
      <c r="AO38" s="33"/>
      <c r="AP38" s="33"/>
      <c r="AQ38" s="350">
        <f>EQ92+EQ93+EQ91</f>
        <v>0</v>
      </c>
      <c r="AR38" s="351"/>
      <c r="AS38" s="351"/>
      <c r="AT38" s="351"/>
      <c r="AU38" s="351"/>
      <c r="AV38" s="351"/>
      <c r="AW38" s="351"/>
      <c r="AX38" s="351"/>
      <c r="AY38" s="352"/>
      <c r="BB38" s="339" t="s">
        <v>718</v>
      </c>
      <c r="BC38" s="340"/>
      <c r="BD38" s="340"/>
      <c r="BE38" s="340"/>
      <c r="BF38" s="340"/>
      <c r="BG38" s="340"/>
      <c r="BH38" s="340"/>
      <c r="BI38" s="340"/>
      <c r="BJ38" s="340"/>
      <c r="BK38" s="340"/>
      <c r="BL38" s="340"/>
      <c r="BM38" s="340"/>
      <c r="BN38" s="340"/>
      <c r="BO38" s="340"/>
      <c r="BP38" s="340"/>
      <c r="BQ38" s="340"/>
      <c r="BR38" s="340"/>
      <c r="BS38" s="340"/>
      <c r="BT38" s="340"/>
      <c r="BU38" s="340"/>
      <c r="BV38" s="340"/>
      <c r="BW38" s="340"/>
      <c r="BX38" s="340"/>
      <c r="BY38" s="340"/>
      <c r="BZ38" s="340"/>
      <c r="CA38" s="340"/>
      <c r="CB38" s="340"/>
      <c r="CC38" s="340"/>
      <c r="CD38" s="340"/>
      <c r="CE38" s="340"/>
      <c r="CF38" s="340"/>
      <c r="CG38" s="341"/>
      <c r="CH38" s="342">
        <v>0</v>
      </c>
      <c r="CI38" s="343"/>
      <c r="CJ38" s="343"/>
      <c r="CK38" s="343"/>
      <c r="CL38" s="343"/>
      <c r="CM38" s="343"/>
      <c r="CN38" s="343"/>
      <c r="CO38" s="343"/>
      <c r="CP38" s="344"/>
      <c r="CQ38" s="342">
        <v>0</v>
      </c>
      <c r="CR38" s="343"/>
      <c r="CS38" s="343"/>
      <c r="CT38" s="343"/>
      <c r="CU38" s="343"/>
      <c r="CV38" s="343"/>
      <c r="CW38" s="343"/>
      <c r="CX38" s="343"/>
      <c r="CY38" s="344"/>
      <c r="DB38" s="451">
        <f t="shared" ref="DB38:DB46" si="6">CQ38-CH38</f>
        <v>0</v>
      </c>
      <c r="DC38" s="451"/>
      <c r="DD38" s="451"/>
      <c r="DE38" s="451"/>
      <c r="DF38" s="451"/>
      <c r="DG38" s="451"/>
      <c r="DH38" s="451"/>
      <c r="DI38" s="451"/>
      <c r="DJ38" s="451"/>
      <c r="DK38" s="451"/>
      <c r="DL38" s="452">
        <f t="shared" ref="DL38:DL46" si="7">IF(CQ38=0,0.9,IF(EF38=0,0,EF38/CQ38))</f>
        <v>0.9</v>
      </c>
      <c r="DM38" s="452"/>
      <c r="DN38" s="452"/>
      <c r="DO38" s="452"/>
      <c r="DP38" s="452"/>
      <c r="DQ38" s="452"/>
      <c r="DR38" s="452"/>
      <c r="DS38" s="452"/>
      <c r="DT38" s="452"/>
      <c r="DU38" s="452"/>
      <c r="DV38" s="453">
        <v>0</v>
      </c>
      <c r="DW38" s="453"/>
      <c r="DX38" s="453"/>
      <c r="DY38" s="453"/>
      <c r="DZ38" s="453"/>
      <c r="EA38" s="453"/>
      <c r="EB38" s="453"/>
      <c r="EC38" s="453"/>
      <c r="ED38" s="453"/>
      <c r="EE38" s="453"/>
      <c r="EF38" s="453">
        <v>0</v>
      </c>
      <c r="EG38" s="453"/>
      <c r="EH38" s="453"/>
      <c r="EI38" s="453"/>
      <c r="EJ38" s="453"/>
      <c r="EK38" s="453"/>
      <c r="EL38" s="453"/>
      <c r="EM38" s="453"/>
      <c r="EN38" s="453"/>
      <c r="EO38" s="453"/>
      <c r="EP38" s="435">
        <f t="shared" ref="EP38:EP46" si="8">EF38</f>
        <v>0</v>
      </c>
      <c r="EQ38" s="435"/>
      <c r="ER38" s="435"/>
      <c r="ES38" s="435"/>
      <c r="ET38" s="435"/>
      <c r="EU38" s="435"/>
      <c r="EV38" s="435"/>
      <c r="EW38" s="435"/>
      <c r="EX38" s="435"/>
      <c r="EY38" s="435"/>
    </row>
    <row r="39" spans="1:155" ht="12.75" customHeight="1" x14ac:dyDescent="0.2">
      <c r="A39" s="10"/>
      <c r="B39" s="31" t="str">
        <f>"Fiscal Year "&amp;Help!C17&amp;"-"&amp;Help!C17+1&amp;" Lapsed Appropriations"</f>
        <v>Fiscal Year 2011-2012 Lapsed Appropriations</v>
      </c>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3"/>
      <c r="AJ39" s="33"/>
      <c r="AK39" s="33"/>
      <c r="AL39" s="33"/>
      <c r="AM39" s="33"/>
      <c r="AN39" s="33"/>
      <c r="AO39" s="33"/>
      <c r="AP39" s="33"/>
      <c r="AQ39" s="350">
        <f>GF165</f>
        <v>0</v>
      </c>
      <c r="AR39" s="351"/>
      <c r="AS39" s="351"/>
      <c r="AT39" s="351"/>
      <c r="AU39" s="351"/>
      <c r="AV39" s="351"/>
      <c r="AW39" s="351"/>
      <c r="AX39" s="351"/>
      <c r="AY39" s="352"/>
      <c r="BB39" s="339" t="s">
        <v>719</v>
      </c>
      <c r="BC39" s="340"/>
      <c r="BD39" s="340"/>
      <c r="BE39" s="340"/>
      <c r="BF39" s="340"/>
      <c r="BG39" s="340"/>
      <c r="BH39" s="340"/>
      <c r="BI39" s="340"/>
      <c r="BJ39" s="340"/>
      <c r="BK39" s="340"/>
      <c r="BL39" s="340"/>
      <c r="BM39" s="340"/>
      <c r="BN39" s="340"/>
      <c r="BO39" s="340"/>
      <c r="BP39" s="340"/>
      <c r="BQ39" s="340"/>
      <c r="BR39" s="340"/>
      <c r="BS39" s="340"/>
      <c r="BT39" s="340"/>
      <c r="BU39" s="340"/>
      <c r="BV39" s="340"/>
      <c r="BW39" s="340"/>
      <c r="BX39" s="340"/>
      <c r="BY39" s="340"/>
      <c r="BZ39" s="340"/>
      <c r="CA39" s="340"/>
      <c r="CB39" s="340"/>
      <c r="CC39" s="340"/>
      <c r="CD39" s="340"/>
      <c r="CE39" s="340"/>
      <c r="CF39" s="340"/>
      <c r="CG39" s="341"/>
      <c r="CH39" s="342">
        <v>0</v>
      </c>
      <c r="CI39" s="343"/>
      <c r="CJ39" s="343"/>
      <c r="CK39" s="343"/>
      <c r="CL39" s="343"/>
      <c r="CM39" s="343"/>
      <c r="CN39" s="343"/>
      <c r="CO39" s="343"/>
      <c r="CP39" s="344"/>
      <c r="CQ39" s="342">
        <v>0</v>
      </c>
      <c r="CR39" s="343"/>
      <c r="CS39" s="343"/>
      <c r="CT39" s="343"/>
      <c r="CU39" s="343"/>
      <c r="CV39" s="343"/>
      <c r="CW39" s="343"/>
      <c r="CX39" s="343"/>
      <c r="CY39" s="344"/>
      <c r="DB39" s="451">
        <f t="shared" si="6"/>
        <v>0</v>
      </c>
      <c r="DC39" s="451"/>
      <c r="DD39" s="451"/>
      <c r="DE39" s="451"/>
      <c r="DF39" s="451"/>
      <c r="DG39" s="451"/>
      <c r="DH39" s="451"/>
      <c r="DI39" s="451"/>
      <c r="DJ39" s="451"/>
      <c r="DK39" s="451"/>
      <c r="DL39" s="452">
        <f t="shared" si="7"/>
        <v>0.9</v>
      </c>
      <c r="DM39" s="452"/>
      <c r="DN39" s="452"/>
      <c r="DO39" s="452"/>
      <c r="DP39" s="452"/>
      <c r="DQ39" s="452"/>
      <c r="DR39" s="452"/>
      <c r="DS39" s="452"/>
      <c r="DT39" s="452"/>
      <c r="DU39" s="452"/>
      <c r="DV39" s="453">
        <v>0</v>
      </c>
      <c r="DW39" s="453"/>
      <c r="DX39" s="453"/>
      <c r="DY39" s="453"/>
      <c r="DZ39" s="453"/>
      <c r="EA39" s="453"/>
      <c r="EB39" s="453"/>
      <c r="EC39" s="453"/>
      <c r="ED39" s="453"/>
      <c r="EE39" s="453"/>
      <c r="EF39" s="453">
        <v>0</v>
      </c>
      <c r="EG39" s="453"/>
      <c r="EH39" s="453"/>
      <c r="EI39" s="453"/>
      <c r="EJ39" s="453"/>
      <c r="EK39" s="453"/>
      <c r="EL39" s="453"/>
      <c r="EM39" s="453"/>
      <c r="EN39" s="453"/>
      <c r="EO39" s="453"/>
      <c r="EP39" s="435">
        <f t="shared" si="8"/>
        <v>0</v>
      </c>
      <c r="EQ39" s="435"/>
      <c r="ER39" s="435"/>
      <c r="ES39" s="435"/>
      <c r="ET39" s="435"/>
      <c r="EU39" s="435"/>
      <c r="EV39" s="435"/>
      <c r="EW39" s="435"/>
      <c r="EX39" s="435"/>
      <c r="EY39" s="435"/>
    </row>
    <row r="40" spans="1:155" ht="12.75" customHeight="1" x14ac:dyDescent="0.2">
      <c r="A40" s="10"/>
      <c r="B40" s="31" t="str">
        <f>"Fiscal Year "&amp;(Help!C17-1)&amp;"-"&amp;Help!C17&amp;" Lapsed Appropriations"</f>
        <v>Fiscal Year 2010-2011 Lapsed Appropriations</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3"/>
      <c r="AJ40" s="33"/>
      <c r="AK40" s="33"/>
      <c r="AL40" s="33"/>
      <c r="AM40" s="33"/>
      <c r="AN40" s="33"/>
      <c r="AO40" s="33"/>
      <c r="AP40" s="33"/>
      <c r="AQ40" s="350">
        <f>EL162</f>
        <v>0</v>
      </c>
      <c r="AR40" s="351"/>
      <c r="AS40" s="351"/>
      <c r="AT40" s="351"/>
      <c r="AU40" s="351"/>
      <c r="AV40" s="351"/>
      <c r="AW40" s="351"/>
      <c r="AX40" s="351"/>
      <c r="AY40" s="352"/>
      <c r="BB40" s="339" t="s">
        <v>720</v>
      </c>
      <c r="BC40" s="340"/>
      <c r="BD40" s="340"/>
      <c r="BE40" s="340"/>
      <c r="BF40" s="340"/>
      <c r="BG40" s="340"/>
      <c r="BH40" s="340"/>
      <c r="BI40" s="340"/>
      <c r="BJ40" s="340"/>
      <c r="BK40" s="340"/>
      <c r="BL40" s="340"/>
      <c r="BM40" s="340"/>
      <c r="BN40" s="340"/>
      <c r="BO40" s="340"/>
      <c r="BP40" s="340"/>
      <c r="BQ40" s="340"/>
      <c r="BR40" s="340"/>
      <c r="BS40" s="340"/>
      <c r="BT40" s="340"/>
      <c r="BU40" s="340"/>
      <c r="BV40" s="340"/>
      <c r="BW40" s="340"/>
      <c r="BX40" s="340"/>
      <c r="BY40" s="340"/>
      <c r="BZ40" s="340"/>
      <c r="CA40" s="340"/>
      <c r="CB40" s="340"/>
      <c r="CC40" s="340"/>
      <c r="CD40" s="340"/>
      <c r="CE40" s="340"/>
      <c r="CF40" s="340"/>
      <c r="CG40" s="341"/>
      <c r="CH40" s="342">
        <v>0</v>
      </c>
      <c r="CI40" s="343"/>
      <c r="CJ40" s="343"/>
      <c r="CK40" s="343"/>
      <c r="CL40" s="343"/>
      <c r="CM40" s="343"/>
      <c r="CN40" s="343"/>
      <c r="CO40" s="343"/>
      <c r="CP40" s="344"/>
      <c r="CQ40" s="342">
        <v>0</v>
      </c>
      <c r="CR40" s="343"/>
      <c r="CS40" s="343"/>
      <c r="CT40" s="343"/>
      <c r="CU40" s="343"/>
      <c r="CV40" s="343"/>
      <c r="CW40" s="343"/>
      <c r="CX40" s="343"/>
      <c r="CY40" s="344"/>
      <c r="DB40" s="451">
        <f t="shared" si="6"/>
        <v>0</v>
      </c>
      <c r="DC40" s="451"/>
      <c r="DD40" s="451"/>
      <c r="DE40" s="451"/>
      <c r="DF40" s="451"/>
      <c r="DG40" s="451"/>
      <c r="DH40" s="451"/>
      <c r="DI40" s="451"/>
      <c r="DJ40" s="451"/>
      <c r="DK40" s="451"/>
      <c r="DL40" s="452">
        <f t="shared" si="7"/>
        <v>0.9</v>
      </c>
      <c r="DM40" s="452"/>
      <c r="DN40" s="452"/>
      <c r="DO40" s="452"/>
      <c r="DP40" s="452"/>
      <c r="DQ40" s="452"/>
      <c r="DR40" s="452"/>
      <c r="DS40" s="452"/>
      <c r="DT40" s="452"/>
      <c r="DU40" s="452"/>
      <c r="DV40" s="453">
        <v>0</v>
      </c>
      <c r="DW40" s="453"/>
      <c r="DX40" s="453"/>
      <c r="DY40" s="453"/>
      <c r="DZ40" s="453"/>
      <c r="EA40" s="453"/>
      <c r="EB40" s="453"/>
      <c r="EC40" s="453"/>
      <c r="ED40" s="453"/>
      <c r="EE40" s="453"/>
      <c r="EF40" s="453">
        <v>0</v>
      </c>
      <c r="EG40" s="453"/>
      <c r="EH40" s="453"/>
      <c r="EI40" s="453"/>
      <c r="EJ40" s="453"/>
      <c r="EK40" s="453"/>
      <c r="EL40" s="453"/>
      <c r="EM40" s="453"/>
      <c r="EN40" s="453"/>
      <c r="EO40" s="453"/>
      <c r="EP40" s="435">
        <f t="shared" si="8"/>
        <v>0</v>
      </c>
      <c r="EQ40" s="435"/>
      <c r="ER40" s="435"/>
      <c r="ES40" s="435"/>
      <c r="ET40" s="435"/>
      <c r="EU40" s="435"/>
      <c r="EV40" s="435"/>
      <c r="EW40" s="435"/>
      <c r="EX40" s="435"/>
      <c r="EY40" s="435"/>
    </row>
    <row r="41" spans="1:155" ht="12.75" customHeight="1" x14ac:dyDescent="0.2">
      <c r="A41" s="10"/>
      <c r="B41" s="31" t="s">
        <v>65</v>
      </c>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3"/>
      <c r="AJ41" s="33"/>
      <c r="AK41" s="33"/>
      <c r="AL41" s="33"/>
      <c r="AM41" s="33"/>
      <c r="AN41" s="33"/>
      <c r="AO41" s="33"/>
      <c r="AP41" s="33"/>
      <c r="AQ41" s="350">
        <f>EQ109</f>
        <v>0</v>
      </c>
      <c r="AR41" s="351"/>
      <c r="AS41" s="351"/>
      <c r="AT41" s="351"/>
      <c r="AU41" s="351"/>
      <c r="AV41" s="351"/>
      <c r="AW41" s="351"/>
      <c r="AX41" s="351"/>
      <c r="AY41" s="352"/>
      <c r="BB41" s="339" t="s">
        <v>721</v>
      </c>
      <c r="BC41" s="340"/>
      <c r="BD41" s="340"/>
      <c r="BE41" s="340"/>
      <c r="BF41" s="340"/>
      <c r="BG41" s="340"/>
      <c r="BH41" s="340"/>
      <c r="BI41" s="340"/>
      <c r="BJ41" s="340"/>
      <c r="BK41" s="340"/>
      <c r="BL41" s="340"/>
      <c r="BM41" s="340"/>
      <c r="BN41" s="340"/>
      <c r="BO41" s="340"/>
      <c r="BP41" s="340"/>
      <c r="BQ41" s="340"/>
      <c r="BR41" s="340"/>
      <c r="BS41" s="340"/>
      <c r="BT41" s="340"/>
      <c r="BU41" s="340"/>
      <c r="BV41" s="340"/>
      <c r="BW41" s="340"/>
      <c r="BX41" s="340"/>
      <c r="BY41" s="340"/>
      <c r="BZ41" s="340"/>
      <c r="CA41" s="340"/>
      <c r="CB41" s="340"/>
      <c r="CC41" s="340"/>
      <c r="CD41" s="340"/>
      <c r="CE41" s="340"/>
      <c r="CF41" s="340"/>
      <c r="CG41" s="341"/>
      <c r="CH41" s="342">
        <v>0</v>
      </c>
      <c r="CI41" s="343"/>
      <c r="CJ41" s="343"/>
      <c r="CK41" s="343"/>
      <c r="CL41" s="343"/>
      <c r="CM41" s="343"/>
      <c r="CN41" s="343"/>
      <c r="CO41" s="343"/>
      <c r="CP41" s="344"/>
      <c r="CQ41" s="342">
        <v>0</v>
      </c>
      <c r="CR41" s="343"/>
      <c r="CS41" s="343"/>
      <c r="CT41" s="343"/>
      <c r="CU41" s="343"/>
      <c r="CV41" s="343"/>
      <c r="CW41" s="343"/>
      <c r="CX41" s="343"/>
      <c r="CY41" s="344"/>
      <c r="DB41" s="451">
        <f t="shared" si="6"/>
        <v>0</v>
      </c>
      <c r="DC41" s="451"/>
      <c r="DD41" s="451"/>
      <c r="DE41" s="451"/>
      <c r="DF41" s="451"/>
      <c r="DG41" s="451"/>
      <c r="DH41" s="451"/>
      <c r="DI41" s="451"/>
      <c r="DJ41" s="451"/>
      <c r="DK41" s="451"/>
      <c r="DL41" s="452">
        <f t="shared" si="7"/>
        <v>0.9</v>
      </c>
      <c r="DM41" s="452"/>
      <c r="DN41" s="452"/>
      <c r="DO41" s="452"/>
      <c r="DP41" s="452"/>
      <c r="DQ41" s="452"/>
      <c r="DR41" s="452"/>
      <c r="DS41" s="452"/>
      <c r="DT41" s="452"/>
      <c r="DU41" s="452"/>
      <c r="DV41" s="453">
        <v>0</v>
      </c>
      <c r="DW41" s="453"/>
      <c r="DX41" s="453"/>
      <c r="DY41" s="453"/>
      <c r="DZ41" s="453"/>
      <c r="EA41" s="453"/>
      <c r="EB41" s="453"/>
      <c r="EC41" s="453"/>
      <c r="ED41" s="453"/>
      <c r="EE41" s="453"/>
      <c r="EF41" s="453">
        <v>0</v>
      </c>
      <c r="EG41" s="453"/>
      <c r="EH41" s="453"/>
      <c r="EI41" s="453"/>
      <c r="EJ41" s="453"/>
      <c r="EK41" s="453"/>
      <c r="EL41" s="453"/>
      <c r="EM41" s="453"/>
      <c r="EN41" s="453"/>
      <c r="EO41" s="453"/>
      <c r="EP41" s="435">
        <f t="shared" si="8"/>
        <v>0</v>
      </c>
      <c r="EQ41" s="435"/>
      <c r="ER41" s="435"/>
      <c r="ES41" s="435"/>
      <c r="ET41" s="435"/>
      <c r="EU41" s="435"/>
      <c r="EV41" s="435"/>
      <c r="EW41" s="435"/>
      <c r="EX41" s="435"/>
      <c r="EY41" s="435"/>
    </row>
    <row r="42" spans="1:155" ht="12.75" customHeight="1" thickBot="1" x14ac:dyDescent="0.25">
      <c r="A42" s="10"/>
      <c r="B42" s="52" t="s">
        <v>66</v>
      </c>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0"/>
      <c r="AJ42" s="50"/>
      <c r="AK42" s="50"/>
      <c r="AL42" s="50"/>
      <c r="AM42" s="50"/>
      <c r="AN42" s="50"/>
      <c r="AO42" s="50"/>
      <c r="AP42" s="50"/>
      <c r="AQ42" s="353">
        <f>FC68</f>
        <v>0</v>
      </c>
      <c r="AR42" s="354"/>
      <c r="AS42" s="354"/>
      <c r="AT42" s="354"/>
      <c r="AU42" s="354"/>
      <c r="AV42" s="354"/>
      <c r="AW42" s="354"/>
      <c r="AX42" s="354"/>
      <c r="AY42" s="355"/>
      <c r="BB42" s="339" t="s">
        <v>722</v>
      </c>
      <c r="BC42" s="340"/>
      <c r="BD42" s="340"/>
      <c r="BE42" s="340"/>
      <c r="BF42" s="340"/>
      <c r="BG42" s="340"/>
      <c r="BH42" s="340"/>
      <c r="BI42" s="340"/>
      <c r="BJ42" s="340"/>
      <c r="BK42" s="340"/>
      <c r="BL42" s="340"/>
      <c r="BM42" s="340"/>
      <c r="BN42" s="340"/>
      <c r="BO42" s="340"/>
      <c r="BP42" s="340"/>
      <c r="BQ42" s="340"/>
      <c r="BR42" s="340"/>
      <c r="BS42" s="340"/>
      <c r="BT42" s="340"/>
      <c r="BU42" s="340"/>
      <c r="BV42" s="340"/>
      <c r="BW42" s="340"/>
      <c r="BX42" s="340"/>
      <c r="BY42" s="340"/>
      <c r="BZ42" s="340"/>
      <c r="CA42" s="340"/>
      <c r="CB42" s="340"/>
      <c r="CC42" s="340"/>
      <c r="CD42" s="340"/>
      <c r="CE42" s="340"/>
      <c r="CF42" s="340"/>
      <c r="CG42" s="341"/>
      <c r="CH42" s="342">
        <v>0</v>
      </c>
      <c r="CI42" s="343"/>
      <c r="CJ42" s="343"/>
      <c r="CK42" s="343"/>
      <c r="CL42" s="343"/>
      <c r="CM42" s="343"/>
      <c r="CN42" s="343"/>
      <c r="CO42" s="343"/>
      <c r="CP42" s="344"/>
      <c r="CQ42" s="342">
        <v>0</v>
      </c>
      <c r="CR42" s="343"/>
      <c r="CS42" s="343"/>
      <c r="CT42" s="343"/>
      <c r="CU42" s="343"/>
      <c r="CV42" s="343"/>
      <c r="CW42" s="343"/>
      <c r="CX42" s="343"/>
      <c r="CY42" s="344"/>
      <c r="DB42" s="451">
        <f t="shared" si="6"/>
        <v>0</v>
      </c>
      <c r="DC42" s="451"/>
      <c r="DD42" s="451"/>
      <c r="DE42" s="451"/>
      <c r="DF42" s="451"/>
      <c r="DG42" s="451"/>
      <c r="DH42" s="451"/>
      <c r="DI42" s="451"/>
      <c r="DJ42" s="451"/>
      <c r="DK42" s="451"/>
      <c r="DL42" s="452">
        <f t="shared" si="7"/>
        <v>0.9</v>
      </c>
      <c r="DM42" s="452"/>
      <c r="DN42" s="452"/>
      <c r="DO42" s="452"/>
      <c r="DP42" s="452"/>
      <c r="DQ42" s="452"/>
      <c r="DR42" s="452"/>
      <c r="DS42" s="452"/>
      <c r="DT42" s="452"/>
      <c r="DU42" s="452"/>
      <c r="DV42" s="453">
        <v>0</v>
      </c>
      <c r="DW42" s="453"/>
      <c r="DX42" s="453"/>
      <c r="DY42" s="453"/>
      <c r="DZ42" s="453"/>
      <c r="EA42" s="453"/>
      <c r="EB42" s="453"/>
      <c r="EC42" s="453"/>
      <c r="ED42" s="453"/>
      <c r="EE42" s="453"/>
      <c r="EF42" s="453">
        <v>0</v>
      </c>
      <c r="EG42" s="453"/>
      <c r="EH42" s="453"/>
      <c r="EI42" s="453"/>
      <c r="EJ42" s="453"/>
      <c r="EK42" s="453"/>
      <c r="EL42" s="453"/>
      <c r="EM42" s="453"/>
      <c r="EN42" s="453"/>
      <c r="EO42" s="453"/>
      <c r="EP42" s="435">
        <f t="shared" si="8"/>
        <v>0</v>
      </c>
      <c r="EQ42" s="435"/>
      <c r="ER42" s="435"/>
      <c r="ES42" s="435"/>
      <c r="ET42" s="435"/>
      <c r="EU42" s="435"/>
      <c r="EV42" s="435"/>
      <c r="EW42" s="435"/>
      <c r="EX42" s="435"/>
      <c r="EY42" s="435"/>
    </row>
    <row r="43" spans="1:155" ht="12.75" customHeight="1" thickTop="1" thickBot="1" x14ac:dyDescent="0.25">
      <c r="A43" s="10"/>
      <c r="B43" s="18"/>
      <c r="C43" s="14"/>
      <c r="D43" s="14"/>
      <c r="E43" s="14"/>
      <c r="F43" s="14"/>
      <c r="G43" s="14" t="s">
        <v>67</v>
      </c>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20"/>
      <c r="AJ43" s="20"/>
      <c r="AK43" s="20"/>
      <c r="AL43" s="20"/>
      <c r="AM43" s="20"/>
      <c r="AN43" s="20"/>
      <c r="AO43" s="20"/>
      <c r="AP43" s="20"/>
      <c r="AQ43" s="356">
        <f>AQ37+AQ38+AQ39+AQ40+AQ41+AQ42</f>
        <v>0</v>
      </c>
      <c r="AR43" s="357"/>
      <c r="AS43" s="357"/>
      <c r="AT43" s="357"/>
      <c r="AU43" s="357"/>
      <c r="AV43" s="357"/>
      <c r="AW43" s="357"/>
      <c r="AX43" s="357"/>
      <c r="AY43" s="358"/>
      <c r="BB43" s="339" t="s">
        <v>723</v>
      </c>
      <c r="BC43" s="340"/>
      <c r="BD43" s="340"/>
      <c r="BE43" s="340"/>
      <c r="BF43" s="340"/>
      <c r="BG43" s="340"/>
      <c r="BH43" s="340"/>
      <c r="BI43" s="340"/>
      <c r="BJ43" s="340"/>
      <c r="BK43" s="340"/>
      <c r="BL43" s="340"/>
      <c r="BM43" s="340"/>
      <c r="BN43" s="340"/>
      <c r="BO43" s="340"/>
      <c r="BP43" s="340"/>
      <c r="BQ43" s="340"/>
      <c r="BR43" s="340"/>
      <c r="BS43" s="340"/>
      <c r="BT43" s="340"/>
      <c r="BU43" s="340"/>
      <c r="BV43" s="340"/>
      <c r="BW43" s="340"/>
      <c r="BX43" s="340"/>
      <c r="BY43" s="340"/>
      <c r="BZ43" s="340"/>
      <c r="CA43" s="340"/>
      <c r="CB43" s="340"/>
      <c r="CC43" s="340"/>
      <c r="CD43" s="340"/>
      <c r="CE43" s="340"/>
      <c r="CF43" s="340"/>
      <c r="CG43" s="341"/>
      <c r="CH43" s="342">
        <v>0</v>
      </c>
      <c r="CI43" s="343"/>
      <c r="CJ43" s="343"/>
      <c r="CK43" s="343"/>
      <c r="CL43" s="343"/>
      <c r="CM43" s="343"/>
      <c r="CN43" s="343"/>
      <c r="CO43" s="343"/>
      <c r="CP43" s="344"/>
      <c r="CQ43" s="342">
        <v>0</v>
      </c>
      <c r="CR43" s="343"/>
      <c r="CS43" s="343"/>
      <c r="CT43" s="343"/>
      <c r="CU43" s="343"/>
      <c r="CV43" s="343"/>
      <c r="CW43" s="343"/>
      <c r="CX43" s="343"/>
      <c r="CY43" s="344"/>
      <c r="DB43" s="451">
        <f t="shared" si="6"/>
        <v>0</v>
      </c>
      <c r="DC43" s="451"/>
      <c r="DD43" s="451"/>
      <c r="DE43" s="451"/>
      <c r="DF43" s="451"/>
      <c r="DG43" s="451"/>
      <c r="DH43" s="451"/>
      <c r="DI43" s="451"/>
      <c r="DJ43" s="451"/>
      <c r="DK43" s="451"/>
      <c r="DL43" s="452">
        <f t="shared" si="7"/>
        <v>0.9</v>
      </c>
      <c r="DM43" s="452"/>
      <c r="DN43" s="452"/>
      <c r="DO43" s="452"/>
      <c r="DP43" s="452"/>
      <c r="DQ43" s="452"/>
      <c r="DR43" s="452"/>
      <c r="DS43" s="452"/>
      <c r="DT43" s="452"/>
      <c r="DU43" s="452"/>
      <c r="DV43" s="453">
        <v>0</v>
      </c>
      <c r="DW43" s="453"/>
      <c r="DX43" s="453"/>
      <c r="DY43" s="453"/>
      <c r="DZ43" s="453"/>
      <c r="EA43" s="453"/>
      <c r="EB43" s="453"/>
      <c r="EC43" s="453"/>
      <c r="ED43" s="453"/>
      <c r="EE43" s="453"/>
      <c r="EF43" s="453">
        <v>0</v>
      </c>
      <c r="EG43" s="453"/>
      <c r="EH43" s="453"/>
      <c r="EI43" s="453"/>
      <c r="EJ43" s="453"/>
      <c r="EK43" s="453"/>
      <c r="EL43" s="453"/>
      <c r="EM43" s="453"/>
      <c r="EN43" s="453"/>
      <c r="EO43" s="453"/>
      <c r="EP43" s="435">
        <f t="shared" si="8"/>
        <v>0</v>
      </c>
      <c r="EQ43" s="435"/>
      <c r="ER43" s="435"/>
      <c r="ES43" s="435"/>
      <c r="ET43" s="435"/>
      <c r="EU43" s="435"/>
      <c r="EV43" s="435"/>
      <c r="EW43" s="435"/>
      <c r="EX43" s="435"/>
      <c r="EY43" s="435"/>
    </row>
    <row r="44" spans="1:155" ht="12.75" customHeight="1" thickTop="1" x14ac:dyDescent="0.2">
      <c r="A44" s="10"/>
      <c r="B44" s="43" t="s">
        <v>68</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44"/>
      <c r="AJ44" s="44"/>
      <c r="AK44" s="44"/>
      <c r="AL44" s="44"/>
      <c r="AM44" s="44"/>
      <c r="AN44" s="44"/>
      <c r="AO44" s="44"/>
      <c r="AP44" s="44"/>
      <c r="AQ44" s="45"/>
      <c r="AR44" s="44"/>
      <c r="AS44" s="44"/>
      <c r="AT44" s="44"/>
      <c r="AU44" s="44"/>
      <c r="AV44" s="44"/>
      <c r="AW44" s="44"/>
      <c r="AX44" s="44"/>
      <c r="AY44" s="46"/>
      <c r="BB44" s="349" t="s">
        <v>92</v>
      </c>
      <c r="BC44" s="340"/>
      <c r="BD44" s="340"/>
      <c r="BE44" s="340"/>
      <c r="BF44" s="340"/>
      <c r="BG44" s="340"/>
      <c r="BH44" s="340"/>
      <c r="BI44" s="340"/>
      <c r="BJ44" s="340"/>
      <c r="BK44" s="340"/>
      <c r="BL44" s="340"/>
      <c r="BM44" s="340"/>
      <c r="BN44" s="340"/>
      <c r="BO44" s="340"/>
      <c r="BP44" s="340"/>
      <c r="BQ44" s="340"/>
      <c r="BR44" s="340"/>
      <c r="BS44" s="340"/>
      <c r="BT44" s="340"/>
      <c r="BU44" s="340"/>
      <c r="BV44" s="340"/>
      <c r="BW44" s="340"/>
      <c r="BX44" s="340"/>
      <c r="BY44" s="340"/>
      <c r="BZ44" s="340"/>
      <c r="CA44" s="340"/>
      <c r="CB44" s="340"/>
      <c r="CC44" s="340"/>
      <c r="CD44" s="340"/>
      <c r="CE44" s="340"/>
      <c r="CF44" s="340"/>
      <c r="CG44" s="341"/>
      <c r="CH44" s="342">
        <v>0</v>
      </c>
      <c r="CI44" s="343"/>
      <c r="CJ44" s="343"/>
      <c r="CK44" s="343"/>
      <c r="CL44" s="343"/>
      <c r="CM44" s="343"/>
      <c r="CN44" s="343"/>
      <c r="CO44" s="343"/>
      <c r="CP44" s="344"/>
      <c r="CQ44" s="342">
        <v>0</v>
      </c>
      <c r="CR44" s="343"/>
      <c r="CS44" s="343"/>
      <c r="CT44" s="343"/>
      <c r="CU44" s="343"/>
      <c r="CV44" s="343"/>
      <c r="CW44" s="343"/>
      <c r="CX44" s="343"/>
      <c r="CY44" s="344"/>
      <c r="DB44" s="451">
        <f t="shared" si="6"/>
        <v>0</v>
      </c>
      <c r="DC44" s="451"/>
      <c r="DD44" s="451"/>
      <c r="DE44" s="451"/>
      <c r="DF44" s="451"/>
      <c r="DG44" s="451"/>
      <c r="DH44" s="451"/>
      <c r="DI44" s="451"/>
      <c r="DJ44" s="451"/>
      <c r="DK44" s="451"/>
      <c r="DL44" s="452">
        <f t="shared" si="7"/>
        <v>0.9</v>
      </c>
      <c r="DM44" s="452"/>
      <c r="DN44" s="452"/>
      <c r="DO44" s="452"/>
      <c r="DP44" s="452"/>
      <c r="DQ44" s="452"/>
      <c r="DR44" s="452"/>
      <c r="DS44" s="452"/>
      <c r="DT44" s="452"/>
      <c r="DU44" s="452"/>
      <c r="DV44" s="453">
        <v>0</v>
      </c>
      <c r="DW44" s="453"/>
      <c r="DX44" s="453"/>
      <c r="DY44" s="453"/>
      <c r="DZ44" s="453"/>
      <c r="EA44" s="453"/>
      <c r="EB44" s="453"/>
      <c r="EC44" s="453"/>
      <c r="ED44" s="453"/>
      <c r="EE44" s="453"/>
      <c r="EF44" s="453">
        <v>0</v>
      </c>
      <c r="EG44" s="453"/>
      <c r="EH44" s="453"/>
      <c r="EI44" s="453"/>
      <c r="EJ44" s="453"/>
      <c r="EK44" s="453"/>
      <c r="EL44" s="453"/>
      <c r="EM44" s="453"/>
      <c r="EN44" s="453"/>
      <c r="EO44" s="453"/>
      <c r="EP44" s="435">
        <f t="shared" si="8"/>
        <v>0</v>
      </c>
      <c r="EQ44" s="435"/>
      <c r="ER44" s="435"/>
      <c r="ES44" s="435"/>
      <c r="ET44" s="435"/>
      <c r="EU44" s="435"/>
      <c r="EV44" s="435"/>
      <c r="EW44" s="435"/>
      <c r="EX44" s="435"/>
      <c r="EY44" s="435"/>
    </row>
    <row r="45" spans="1:155" ht="12.75" customHeight="1" x14ac:dyDescent="0.2">
      <c r="A45" s="10"/>
      <c r="B45" s="26"/>
      <c r="C45" s="27"/>
      <c r="D45" s="27"/>
      <c r="E45" s="27" t="s">
        <v>69</v>
      </c>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8"/>
      <c r="AJ45" s="28"/>
      <c r="AK45" s="28"/>
      <c r="AL45" s="28"/>
      <c r="AM45" s="28"/>
      <c r="AN45" s="28"/>
      <c r="AO45" s="28"/>
      <c r="AP45" s="28"/>
      <c r="AQ45" s="379">
        <f>FC165-FG165</f>
        <v>0</v>
      </c>
      <c r="AR45" s="380"/>
      <c r="AS45" s="380"/>
      <c r="AT45" s="380"/>
      <c r="AU45" s="380"/>
      <c r="AV45" s="380"/>
      <c r="AW45" s="380"/>
      <c r="AX45" s="380"/>
      <c r="AY45" s="381"/>
      <c r="BB45" s="349" t="s">
        <v>93</v>
      </c>
      <c r="BC45" s="340"/>
      <c r="BD45" s="340"/>
      <c r="BE45" s="340"/>
      <c r="BF45" s="340"/>
      <c r="BG45" s="340"/>
      <c r="BH45" s="340"/>
      <c r="BI45" s="340"/>
      <c r="BJ45" s="340"/>
      <c r="BK45" s="340"/>
      <c r="BL45" s="340"/>
      <c r="BM45" s="340"/>
      <c r="BN45" s="340"/>
      <c r="BO45" s="340"/>
      <c r="BP45" s="340"/>
      <c r="BQ45" s="340"/>
      <c r="BR45" s="340"/>
      <c r="BS45" s="340"/>
      <c r="BT45" s="340"/>
      <c r="BU45" s="340"/>
      <c r="BV45" s="340"/>
      <c r="BW45" s="340"/>
      <c r="BX45" s="340"/>
      <c r="BY45" s="340"/>
      <c r="BZ45" s="340"/>
      <c r="CA45" s="340"/>
      <c r="CB45" s="340"/>
      <c r="CC45" s="340"/>
      <c r="CD45" s="340"/>
      <c r="CE45" s="340"/>
      <c r="CF45" s="340"/>
      <c r="CG45" s="341"/>
      <c r="CH45" s="342">
        <v>0</v>
      </c>
      <c r="CI45" s="343"/>
      <c r="CJ45" s="343"/>
      <c r="CK45" s="343"/>
      <c r="CL45" s="343"/>
      <c r="CM45" s="343"/>
      <c r="CN45" s="343"/>
      <c r="CO45" s="343"/>
      <c r="CP45" s="344"/>
      <c r="CQ45" s="342">
        <v>0</v>
      </c>
      <c r="CR45" s="343"/>
      <c r="CS45" s="343"/>
      <c r="CT45" s="343"/>
      <c r="CU45" s="343"/>
      <c r="CV45" s="343"/>
      <c r="CW45" s="343"/>
      <c r="CX45" s="343"/>
      <c r="CY45" s="344"/>
      <c r="DB45" s="451">
        <f t="shared" si="6"/>
        <v>0</v>
      </c>
      <c r="DC45" s="451"/>
      <c r="DD45" s="451"/>
      <c r="DE45" s="451"/>
      <c r="DF45" s="451"/>
      <c r="DG45" s="451"/>
      <c r="DH45" s="451"/>
      <c r="DI45" s="451"/>
      <c r="DJ45" s="451"/>
      <c r="DK45" s="451"/>
      <c r="DL45" s="452">
        <f t="shared" si="7"/>
        <v>0.9</v>
      </c>
      <c r="DM45" s="452"/>
      <c r="DN45" s="452"/>
      <c r="DO45" s="452"/>
      <c r="DP45" s="452"/>
      <c r="DQ45" s="452"/>
      <c r="DR45" s="452"/>
      <c r="DS45" s="452"/>
      <c r="DT45" s="452"/>
      <c r="DU45" s="452"/>
      <c r="DV45" s="453">
        <v>0</v>
      </c>
      <c r="DW45" s="453"/>
      <c r="DX45" s="453"/>
      <c r="DY45" s="453"/>
      <c r="DZ45" s="453"/>
      <c r="EA45" s="453"/>
      <c r="EB45" s="453"/>
      <c r="EC45" s="453"/>
      <c r="ED45" s="453"/>
      <c r="EE45" s="453"/>
      <c r="EF45" s="453">
        <v>0</v>
      </c>
      <c r="EG45" s="453"/>
      <c r="EH45" s="453"/>
      <c r="EI45" s="453"/>
      <c r="EJ45" s="453"/>
      <c r="EK45" s="453"/>
      <c r="EL45" s="453"/>
      <c r="EM45" s="453"/>
      <c r="EN45" s="453"/>
      <c r="EO45" s="453"/>
      <c r="EP45" s="435">
        <f t="shared" si="8"/>
        <v>0</v>
      </c>
      <c r="EQ45" s="435"/>
      <c r="ER45" s="435"/>
      <c r="ES45" s="435"/>
      <c r="ET45" s="435"/>
      <c r="EU45" s="435"/>
      <c r="EV45" s="435"/>
      <c r="EW45" s="435"/>
      <c r="EX45" s="435"/>
      <c r="EY45" s="435"/>
    </row>
    <row r="46" spans="1:155" ht="12.75" customHeight="1" x14ac:dyDescent="0.2">
      <c r="A46" s="10"/>
      <c r="B46" s="26"/>
      <c r="C46" s="27"/>
      <c r="D46" s="27"/>
      <c r="E46" s="27" t="s">
        <v>70</v>
      </c>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8"/>
      <c r="AJ46" s="28"/>
      <c r="AK46" s="28"/>
      <c r="AL46" s="28"/>
      <c r="AM46" s="28"/>
      <c r="AN46" s="28"/>
      <c r="AO46" s="28"/>
      <c r="AP46" s="28"/>
      <c r="AQ46" s="350">
        <f>EQ108</f>
        <v>0</v>
      </c>
      <c r="AR46" s="351"/>
      <c r="AS46" s="351"/>
      <c r="AT46" s="351"/>
      <c r="AU46" s="351"/>
      <c r="AV46" s="351"/>
      <c r="AW46" s="351"/>
      <c r="AX46" s="351"/>
      <c r="AY46" s="352"/>
      <c r="BB46" s="349" t="s">
        <v>94</v>
      </c>
      <c r="BC46" s="340"/>
      <c r="BD46" s="340"/>
      <c r="BE46" s="340"/>
      <c r="BF46" s="340"/>
      <c r="BG46" s="340"/>
      <c r="BH46" s="340"/>
      <c r="BI46" s="340"/>
      <c r="BJ46" s="340"/>
      <c r="BK46" s="340"/>
      <c r="BL46" s="340"/>
      <c r="BM46" s="340"/>
      <c r="BN46" s="340"/>
      <c r="BO46" s="340"/>
      <c r="BP46" s="340"/>
      <c r="BQ46" s="340"/>
      <c r="BR46" s="340"/>
      <c r="BS46" s="340"/>
      <c r="BT46" s="340"/>
      <c r="BU46" s="340"/>
      <c r="BV46" s="340"/>
      <c r="BW46" s="340"/>
      <c r="BX46" s="340"/>
      <c r="BY46" s="340"/>
      <c r="BZ46" s="340"/>
      <c r="CA46" s="340"/>
      <c r="CB46" s="340"/>
      <c r="CC46" s="340"/>
      <c r="CD46" s="340"/>
      <c r="CE46" s="340"/>
      <c r="CF46" s="340"/>
      <c r="CG46" s="341"/>
      <c r="CH46" s="342">
        <v>0</v>
      </c>
      <c r="CI46" s="343"/>
      <c r="CJ46" s="343"/>
      <c r="CK46" s="343"/>
      <c r="CL46" s="343"/>
      <c r="CM46" s="343"/>
      <c r="CN46" s="343"/>
      <c r="CO46" s="343"/>
      <c r="CP46" s="344"/>
      <c r="CQ46" s="342">
        <v>0</v>
      </c>
      <c r="CR46" s="343"/>
      <c r="CS46" s="343"/>
      <c r="CT46" s="343"/>
      <c r="CU46" s="343"/>
      <c r="CV46" s="343"/>
      <c r="CW46" s="343"/>
      <c r="CX46" s="343"/>
      <c r="CY46" s="344"/>
      <c r="DB46" s="451">
        <f t="shared" si="6"/>
        <v>0</v>
      </c>
      <c r="DC46" s="451"/>
      <c r="DD46" s="451"/>
      <c r="DE46" s="451"/>
      <c r="DF46" s="451"/>
      <c r="DG46" s="451"/>
      <c r="DH46" s="451"/>
      <c r="DI46" s="451"/>
      <c r="DJ46" s="451"/>
      <c r="DK46" s="451"/>
      <c r="DL46" s="452">
        <f t="shared" si="7"/>
        <v>0.9</v>
      </c>
      <c r="DM46" s="452"/>
      <c r="DN46" s="452"/>
      <c r="DO46" s="452"/>
      <c r="DP46" s="452"/>
      <c r="DQ46" s="452"/>
      <c r="DR46" s="452"/>
      <c r="DS46" s="452"/>
      <c r="DT46" s="452"/>
      <c r="DU46" s="452"/>
      <c r="DV46" s="453">
        <v>0</v>
      </c>
      <c r="DW46" s="453"/>
      <c r="DX46" s="453"/>
      <c r="DY46" s="453"/>
      <c r="DZ46" s="453"/>
      <c r="EA46" s="453"/>
      <c r="EB46" s="453"/>
      <c r="EC46" s="453"/>
      <c r="ED46" s="453"/>
      <c r="EE46" s="453"/>
      <c r="EF46" s="453">
        <v>0</v>
      </c>
      <c r="EG46" s="453"/>
      <c r="EH46" s="453"/>
      <c r="EI46" s="453"/>
      <c r="EJ46" s="453"/>
      <c r="EK46" s="453"/>
      <c r="EL46" s="453"/>
      <c r="EM46" s="453"/>
      <c r="EN46" s="453"/>
      <c r="EO46" s="453"/>
      <c r="EP46" s="435">
        <f t="shared" si="8"/>
        <v>0</v>
      </c>
      <c r="EQ46" s="435"/>
      <c r="ER46" s="435"/>
      <c r="ES46" s="435"/>
      <c r="ET46" s="435"/>
      <c r="EU46" s="435"/>
      <c r="EV46" s="435"/>
      <c r="EW46" s="435"/>
      <c r="EX46" s="435"/>
      <c r="EY46" s="435"/>
    </row>
    <row r="47" spans="1:155" ht="12.75" customHeight="1" thickBot="1" x14ac:dyDescent="0.25">
      <c r="A47" s="10"/>
      <c r="B47" s="41"/>
      <c r="C47" s="42"/>
      <c r="D47" s="42"/>
      <c r="E47" s="42"/>
      <c r="F47" s="42"/>
      <c r="G47" s="42" t="s">
        <v>71</v>
      </c>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39"/>
      <c r="AJ47" s="39"/>
      <c r="AK47" s="39"/>
      <c r="AL47" s="39"/>
      <c r="AM47" s="39"/>
      <c r="AN47" s="39"/>
      <c r="AO47" s="39"/>
      <c r="AP47" s="39"/>
      <c r="AQ47" s="382">
        <f>AQ45+AQ46</f>
        <v>0</v>
      </c>
      <c r="AR47" s="383"/>
      <c r="AS47" s="383"/>
      <c r="AT47" s="383"/>
      <c r="AU47" s="383"/>
      <c r="AV47" s="383"/>
      <c r="AW47" s="383"/>
      <c r="AX47" s="383"/>
      <c r="AY47" s="384"/>
      <c r="BB47" s="48"/>
      <c r="BC47" s="1"/>
      <c r="BD47" s="1"/>
      <c r="BE47" s="1"/>
      <c r="BF47" s="1"/>
      <c r="BG47" s="1" t="s">
        <v>95</v>
      </c>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51"/>
      <c r="CH47" s="365">
        <f>SUM(CH38:CP46)</f>
        <v>0</v>
      </c>
      <c r="CI47" s="366"/>
      <c r="CJ47" s="366"/>
      <c r="CK47" s="366"/>
      <c r="CL47" s="366"/>
      <c r="CM47" s="366"/>
      <c r="CN47" s="366"/>
      <c r="CO47" s="366"/>
      <c r="CP47" s="367"/>
      <c r="CQ47" s="365">
        <f>SUM(CQ38:CY46)</f>
        <v>0</v>
      </c>
      <c r="CR47" s="366"/>
      <c r="CS47" s="366"/>
      <c r="CT47" s="366"/>
      <c r="CU47" s="366"/>
      <c r="CV47" s="366"/>
      <c r="CW47" s="366"/>
      <c r="CX47" s="366"/>
      <c r="CY47" s="367"/>
      <c r="DB47" s="463">
        <f>SUM(DB38:DK46)</f>
        <v>0</v>
      </c>
      <c r="DC47" s="463"/>
      <c r="DD47" s="463"/>
      <c r="DE47" s="463"/>
      <c r="DF47" s="463"/>
      <c r="DG47" s="463"/>
      <c r="DH47" s="463"/>
      <c r="DI47" s="463"/>
      <c r="DJ47" s="463"/>
      <c r="DK47" s="463"/>
      <c r="DL47" s="467"/>
      <c r="DM47" s="467"/>
      <c r="DN47" s="467"/>
      <c r="DO47" s="467"/>
      <c r="DP47" s="467"/>
      <c r="DQ47" s="467"/>
      <c r="DR47" s="467"/>
      <c r="DS47" s="467"/>
      <c r="DT47" s="467"/>
      <c r="DU47" s="467"/>
      <c r="DV47" s="463">
        <f>SUM(DV38:EE46)</f>
        <v>0</v>
      </c>
      <c r="DW47" s="463"/>
      <c r="DX47" s="463"/>
      <c r="DY47" s="463"/>
      <c r="DZ47" s="463"/>
      <c r="EA47" s="463"/>
      <c r="EB47" s="463"/>
      <c r="EC47" s="463"/>
      <c r="ED47" s="463"/>
      <c r="EE47" s="463"/>
      <c r="EF47" s="463">
        <f>SUM(EF38:EO46)</f>
        <v>0</v>
      </c>
      <c r="EG47" s="463"/>
      <c r="EH47" s="463"/>
      <c r="EI47" s="463"/>
      <c r="EJ47" s="463"/>
      <c r="EK47" s="463"/>
      <c r="EL47" s="463"/>
      <c r="EM47" s="463"/>
      <c r="EN47" s="463"/>
      <c r="EO47" s="463"/>
      <c r="EP47" s="463">
        <f>SUM(EP38:EY46)</f>
        <v>0</v>
      </c>
      <c r="EQ47" s="463"/>
      <c r="ER47" s="463"/>
      <c r="ES47" s="463"/>
      <c r="ET47" s="463"/>
      <c r="EU47" s="463"/>
      <c r="EV47" s="463"/>
      <c r="EW47" s="463"/>
      <c r="EX47" s="463"/>
      <c r="EY47" s="365"/>
    </row>
    <row r="48" spans="1:155" ht="12.75" customHeight="1" thickTop="1" x14ac:dyDescent="0.2">
      <c r="A48" s="10"/>
      <c r="B48" s="26" t="str">
        <f>"Cash Fund Balance as per Balance Sheet 6-30-"&amp;Help!C17+1</f>
        <v>Cash Fund Balance as per Balance Sheet 6-30-2012</v>
      </c>
      <c r="C48" s="27"/>
      <c r="D48" s="27"/>
      <c r="E48" s="27"/>
      <c r="F48" s="27"/>
      <c r="G48" s="27"/>
      <c r="H48" s="27"/>
      <c r="I48" s="27"/>
      <c r="J48" s="27"/>
      <c r="K48" s="27"/>
      <c r="L48" s="27"/>
      <c r="M48" s="27"/>
      <c r="N48" s="27"/>
      <c r="O48" s="27"/>
      <c r="P48" s="27"/>
      <c r="Q48" s="27"/>
      <c r="R48" s="27"/>
      <c r="S48" s="27"/>
      <c r="T48" s="27"/>
      <c r="U48" s="27"/>
      <c r="V48" s="2"/>
      <c r="W48" s="2"/>
      <c r="X48" s="2"/>
      <c r="Y48" s="27"/>
      <c r="Z48" s="27"/>
      <c r="AA48" s="27"/>
      <c r="AB48" s="27"/>
      <c r="AC48" s="27"/>
      <c r="AD48" s="27"/>
      <c r="AE48" s="27"/>
      <c r="AF48" s="27"/>
      <c r="AG48" s="27"/>
      <c r="AH48" s="27"/>
      <c r="AI48" s="28"/>
      <c r="AJ48" s="28"/>
      <c r="AK48" s="28"/>
      <c r="AL48" s="28"/>
      <c r="AM48" s="28"/>
      <c r="AN48" s="28"/>
      <c r="AO48" s="28"/>
      <c r="AP48" s="28"/>
      <c r="AQ48" s="385">
        <f>AQ15</f>
        <v>0</v>
      </c>
      <c r="AR48" s="386"/>
      <c r="AS48" s="386"/>
      <c r="AT48" s="386"/>
      <c r="AU48" s="386"/>
      <c r="AV48" s="386"/>
      <c r="AW48" s="386"/>
      <c r="AX48" s="386"/>
      <c r="AY48" s="387"/>
      <c r="BB48" s="362" t="s">
        <v>338</v>
      </c>
      <c r="BC48" s="363"/>
      <c r="BD48" s="363"/>
      <c r="BE48" s="363"/>
      <c r="BF48" s="363"/>
      <c r="BG48" s="363"/>
      <c r="BH48" s="363"/>
      <c r="BI48" s="363"/>
      <c r="BJ48" s="363"/>
      <c r="BK48" s="363"/>
      <c r="BL48" s="363"/>
      <c r="BM48" s="363"/>
      <c r="BN48" s="363"/>
      <c r="BO48" s="363"/>
      <c r="BP48" s="363"/>
      <c r="BQ48" s="363"/>
      <c r="BR48" s="363"/>
      <c r="BS48" s="363"/>
      <c r="BT48" s="363"/>
      <c r="BU48" s="363"/>
      <c r="BV48" s="363"/>
      <c r="BW48" s="363"/>
      <c r="BX48" s="363"/>
      <c r="BY48" s="363"/>
      <c r="BZ48" s="363"/>
      <c r="CA48" s="363"/>
      <c r="CB48" s="363"/>
      <c r="CC48" s="363"/>
      <c r="CD48" s="363"/>
      <c r="CE48" s="363"/>
      <c r="CF48" s="363"/>
      <c r="CG48" s="364"/>
      <c r="CH48" s="346">
        <v>0</v>
      </c>
      <c r="CI48" s="347"/>
      <c r="CJ48" s="347"/>
      <c r="CK48" s="347"/>
      <c r="CL48" s="347"/>
      <c r="CM48" s="347"/>
      <c r="CN48" s="347"/>
      <c r="CO48" s="347"/>
      <c r="CP48" s="348"/>
      <c r="CQ48" s="346">
        <v>0</v>
      </c>
      <c r="CR48" s="347"/>
      <c r="CS48" s="347"/>
      <c r="CT48" s="347"/>
      <c r="CU48" s="347"/>
      <c r="CV48" s="347"/>
      <c r="CW48" s="347"/>
      <c r="CX48" s="347"/>
      <c r="CY48" s="348"/>
      <c r="DB48" s="451">
        <f t="shared" ref="DB48:DB56" si="9">CQ48-CH48</f>
        <v>0</v>
      </c>
      <c r="DC48" s="451"/>
      <c r="DD48" s="451"/>
      <c r="DE48" s="451"/>
      <c r="DF48" s="451"/>
      <c r="DG48" s="451"/>
      <c r="DH48" s="451"/>
      <c r="DI48" s="451"/>
      <c r="DJ48" s="451"/>
      <c r="DK48" s="451"/>
      <c r="DL48" s="452">
        <f t="shared" ref="DL48:DL56" si="10">IF(CQ48=0,0.9,IF(EF48=0,0,EF48/CQ48))</f>
        <v>0.9</v>
      </c>
      <c r="DM48" s="452"/>
      <c r="DN48" s="452"/>
      <c r="DO48" s="452"/>
      <c r="DP48" s="452"/>
      <c r="DQ48" s="452"/>
      <c r="DR48" s="452"/>
      <c r="DS48" s="452"/>
      <c r="DT48" s="452"/>
      <c r="DU48" s="452"/>
      <c r="DV48" s="469">
        <v>0</v>
      </c>
      <c r="DW48" s="469"/>
      <c r="DX48" s="469"/>
      <c r="DY48" s="469"/>
      <c r="DZ48" s="469"/>
      <c r="EA48" s="469"/>
      <c r="EB48" s="469"/>
      <c r="EC48" s="469"/>
      <c r="ED48" s="469"/>
      <c r="EE48" s="469"/>
      <c r="EF48" s="453">
        <v>0</v>
      </c>
      <c r="EG48" s="453"/>
      <c r="EH48" s="453"/>
      <c r="EI48" s="453"/>
      <c r="EJ48" s="453"/>
      <c r="EK48" s="453"/>
      <c r="EL48" s="453"/>
      <c r="EM48" s="453"/>
      <c r="EN48" s="453"/>
      <c r="EO48" s="453"/>
      <c r="EP48" s="435">
        <f t="shared" ref="EP48:EP56" si="11">EF48</f>
        <v>0</v>
      </c>
      <c r="EQ48" s="435"/>
      <c r="ER48" s="435"/>
      <c r="ES48" s="435"/>
      <c r="ET48" s="435"/>
      <c r="EU48" s="435"/>
      <c r="EV48" s="435"/>
      <c r="EW48" s="435"/>
      <c r="EX48" s="435"/>
      <c r="EY48" s="435"/>
    </row>
    <row r="49" spans="1:208" ht="12.75" customHeight="1" x14ac:dyDescent="0.2">
      <c r="A49" s="10"/>
      <c r="B49" s="26"/>
      <c r="C49" s="27"/>
      <c r="D49" s="27"/>
      <c r="E49" s="27"/>
      <c r="F49" s="27"/>
      <c r="G49" s="27" t="s">
        <v>72</v>
      </c>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8"/>
      <c r="AJ49" s="28"/>
      <c r="AK49" s="28"/>
      <c r="AL49" s="28"/>
      <c r="AM49" s="28"/>
      <c r="AN49" s="28"/>
      <c r="AO49" s="28"/>
      <c r="AP49" s="28"/>
      <c r="AQ49" s="34"/>
      <c r="AR49" s="33"/>
      <c r="AS49" s="33"/>
      <c r="AT49" s="33"/>
      <c r="AU49" s="33"/>
      <c r="AV49" s="33"/>
      <c r="AW49" s="33"/>
      <c r="AX49" s="33"/>
      <c r="AY49" s="35"/>
      <c r="BB49" s="349" t="s">
        <v>96</v>
      </c>
      <c r="BC49" s="340"/>
      <c r="BD49" s="340"/>
      <c r="BE49" s="340"/>
      <c r="BF49" s="340"/>
      <c r="BG49" s="340"/>
      <c r="BH49" s="340"/>
      <c r="BI49" s="340"/>
      <c r="BJ49" s="340"/>
      <c r="BK49" s="340"/>
      <c r="BL49" s="340"/>
      <c r="BM49" s="340"/>
      <c r="BN49" s="340"/>
      <c r="BO49" s="340"/>
      <c r="BP49" s="340"/>
      <c r="BQ49" s="340"/>
      <c r="BR49" s="340"/>
      <c r="BS49" s="340"/>
      <c r="BT49" s="340"/>
      <c r="BU49" s="340"/>
      <c r="BV49" s="340"/>
      <c r="BW49" s="340"/>
      <c r="BX49" s="340"/>
      <c r="BY49" s="340"/>
      <c r="BZ49" s="340"/>
      <c r="CA49" s="340"/>
      <c r="CB49" s="340"/>
      <c r="CC49" s="340"/>
      <c r="CD49" s="340"/>
      <c r="CE49" s="340"/>
      <c r="CF49" s="340"/>
      <c r="CG49" s="341"/>
      <c r="CH49" s="342">
        <v>0</v>
      </c>
      <c r="CI49" s="343"/>
      <c r="CJ49" s="343"/>
      <c r="CK49" s="343"/>
      <c r="CL49" s="343"/>
      <c r="CM49" s="343"/>
      <c r="CN49" s="343"/>
      <c r="CO49" s="343"/>
      <c r="CP49" s="344"/>
      <c r="CQ49" s="342">
        <v>0</v>
      </c>
      <c r="CR49" s="343"/>
      <c r="CS49" s="343"/>
      <c r="CT49" s="343"/>
      <c r="CU49" s="343"/>
      <c r="CV49" s="343"/>
      <c r="CW49" s="343"/>
      <c r="CX49" s="343"/>
      <c r="CY49" s="344"/>
      <c r="DB49" s="451">
        <f t="shared" si="9"/>
        <v>0</v>
      </c>
      <c r="DC49" s="451"/>
      <c r="DD49" s="451"/>
      <c r="DE49" s="451"/>
      <c r="DF49" s="451"/>
      <c r="DG49" s="451"/>
      <c r="DH49" s="451"/>
      <c r="DI49" s="451"/>
      <c r="DJ49" s="451"/>
      <c r="DK49" s="451"/>
      <c r="DL49" s="452">
        <f t="shared" si="10"/>
        <v>0.9</v>
      </c>
      <c r="DM49" s="452"/>
      <c r="DN49" s="452"/>
      <c r="DO49" s="452"/>
      <c r="DP49" s="452"/>
      <c r="DQ49" s="452"/>
      <c r="DR49" s="452"/>
      <c r="DS49" s="452"/>
      <c r="DT49" s="452"/>
      <c r="DU49" s="452"/>
      <c r="DV49" s="453">
        <v>0</v>
      </c>
      <c r="DW49" s="453"/>
      <c r="DX49" s="453"/>
      <c r="DY49" s="453"/>
      <c r="DZ49" s="453"/>
      <c r="EA49" s="453"/>
      <c r="EB49" s="453"/>
      <c r="EC49" s="453"/>
      <c r="ED49" s="453"/>
      <c r="EE49" s="453"/>
      <c r="EF49" s="453">
        <v>0</v>
      </c>
      <c r="EG49" s="453"/>
      <c r="EH49" s="453"/>
      <c r="EI49" s="453"/>
      <c r="EJ49" s="453"/>
      <c r="EK49" s="453"/>
      <c r="EL49" s="453"/>
      <c r="EM49" s="453"/>
      <c r="EN49" s="453"/>
      <c r="EO49" s="453"/>
      <c r="EP49" s="435">
        <f t="shared" si="11"/>
        <v>0</v>
      </c>
      <c r="EQ49" s="435"/>
      <c r="ER49" s="435"/>
      <c r="ES49" s="435"/>
      <c r="ET49" s="435"/>
      <c r="EU49" s="435"/>
      <c r="EV49" s="435"/>
      <c r="EW49" s="435"/>
      <c r="EX49" s="435"/>
      <c r="EY49" s="435"/>
    </row>
    <row r="50" spans="1:208" ht="12.75" customHeight="1" thickBot="1" x14ac:dyDescent="0.25">
      <c r="A50" s="10"/>
      <c r="B50" s="52"/>
      <c r="C50" s="53"/>
      <c r="D50" s="53"/>
      <c r="E50" s="53"/>
      <c r="F50" s="53"/>
      <c r="G50" s="53"/>
      <c r="H50" s="53"/>
      <c r="I50" s="53"/>
      <c r="J50" s="53" t="s">
        <v>73</v>
      </c>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0"/>
      <c r="AJ50" s="50"/>
      <c r="AK50" s="50"/>
      <c r="AL50" s="50"/>
      <c r="AM50" s="50"/>
      <c r="AN50" s="50"/>
      <c r="AO50" s="50"/>
      <c r="AP50" s="50"/>
      <c r="AQ50" s="388">
        <f>AQ48</f>
        <v>0</v>
      </c>
      <c r="AR50" s="389"/>
      <c r="AS50" s="389"/>
      <c r="AT50" s="389"/>
      <c r="AU50" s="389"/>
      <c r="AV50" s="389"/>
      <c r="AW50" s="389"/>
      <c r="AX50" s="389"/>
      <c r="AY50" s="390"/>
      <c r="BB50" s="349" t="s">
        <v>97</v>
      </c>
      <c r="BC50" s="340"/>
      <c r="BD50" s="340"/>
      <c r="BE50" s="340"/>
      <c r="BF50" s="340"/>
      <c r="BG50" s="340"/>
      <c r="BH50" s="340"/>
      <c r="BI50" s="340"/>
      <c r="BJ50" s="340"/>
      <c r="BK50" s="340"/>
      <c r="BL50" s="340"/>
      <c r="BM50" s="340"/>
      <c r="BN50" s="340"/>
      <c r="BO50" s="340"/>
      <c r="BP50" s="340"/>
      <c r="BQ50" s="340"/>
      <c r="BR50" s="340"/>
      <c r="BS50" s="340"/>
      <c r="BT50" s="340"/>
      <c r="BU50" s="340"/>
      <c r="BV50" s="340"/>
      <c r="BW50" s="340"/>
      <c r="BX50" s="340"/>
      <c r="BY50" s="340"/>
      <c r="BZ50" s="340"/>
      <c r="CA50" s="340"/>
      <c r="CB50" s="340"/>
      <c r="CC50" s="340"/>
      <c r="CD50" s="340"/>
      <c r="CE50" s="340"/>
      <c r="CF50" s="340"/>
      <c r="CG50" s="341"/>
      <c r="CH50" s="342">
        <v>0</v>
      </c>
      <c r="CI50" s="343"/>
      <c r="CJ50" s="343"/>
      <c r="CK50" s="343"/>
      <c r="CL50" s="343"/>
      <c r="CM50" s="343"/>
      <c r="CN50" s="343"/>
      <c r="CO50" s="343"/>
      <c r="CP50" s="344"/>
      <c r="CQ50" s="342">
        <v>0</v>
      </c>
      <c r="CR50" s="343"/>
      <c r="CS50" s="343"/>
      <c r="CT50" s="343"/>
      <c r="CU50" s="343"/>
      <c r="CV50" s="343"/>
      <c r="CW50" s="343"/>
      <c r="CX50" s="343"/>
      <c r="CY50" s="344"/>
      <c r="DB50" s="451">
        <f t="shared" si="9"/>
        <v>0</v>
      </c>
      <c r="DC50" s="451"/>
      <c r="DD50" s="451"/>
      <c r="DE50" s="451"/>
      <c r="DF50" s="451"/>
      <c r="DG50" s="451"/>
      <c r="DH50" s="451"/>
      <c r="DI50" s="451"/>
      <c r="DJ50" s="451"/>
      <c r="DK50" s="451"/>
      <c r="DL50" s="452">
        <f t="shared" si="10"/>
        <v>0.9</v>
      </c>
      <c r="DM50" s="452"/>
      <c r="DN50" s="452"/>
      <c r="DO50" s="452"/>
      <c r="DP50" s="452"/>
      <c r="DQ50" s="452"/>
      <c r="DR50" s="452"/>
      <c r="DS50" s="452"/>
      <c r="DT50" s="452"/>
      <c r="DU50" s="452"/>
      <c r="DV50" s="453">
        <v>0</v>
      </c>
      <c r="DW50" s="453"/>
      <c r="DX50" s="453"/>
      <c r="DY50" s="453"/>
      <c r="DZ50" s="453"/>
      <c r="EA50" s="453"/>
      <c r="EB50" s="453"/>
      <c r="EC50" s="453"/>
      <c r="ED50" s="453"/>
      <c r="EE50" s="453"/>
      <c r="EF50" s="453">
        <v>0</v>
      </c>
      <c r="EG50" s="453"/>
      <c r="EH50" s="453"/>
      <c r="EI50" s="453"/>
      <c r="EJ50" s="453"/>
      <c r="EK50" s="453"/>
      <c r="EL50" s="453"/>
      <c r="EM50" s="453"/>
      <c r="EN50" s="453"/>
      <c r="EO50" s="453"/>
      <c r="EP50" s="435">
        <f t="shared" si="11"/>
        <v>0</v>
      </c>
      <c r="EQ50" s="435"/>
      <c r="ER50" s="435"/>
      <c r="ES50" s="435"/>
      <c r="ET50" s="435"/>
      <c r="EU50" s="435"/>
      <c r="EV50" s="435"/>
      <c r="EW50" s="435"/>
      <c r="EX50" s="435"/>
      <c r="EY50" s="435"/>
    </row>
    <row r="51" spans="1:208" ht="12.75" customHeight="1" thickTop="1" thickBot="1" x14ac:dyDescent="0.25">
      <c r="A51" s="10"/>
      <c r="B51" s="18" t="str">
        <f>"Cash Fund Balance as per Balance Sheet 6-30-"&amp;Help!C17+1</f>
        <v>Cash Fund Balance as per Balance Sheet 6-30-2012</v>
      </c>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20"/>
      <c r="AJ51" s="20"/>
      <c r="AK51" s="20"/>
      <c r="AL51" s="20"/>
      <c r="AM51" s="20"/>
      <c r="AN51" s="20"/>
      <c r="AO51" s="20"/>
      <c r="AP51" s="20"/>
      <c r="AQ51" s="356">
        <f>AQ15</f>
        <v>0</v>
      </c>
      <c r="AR51" s="357"/>
      <c r="AS51" s="357"/>
      <c r="AT51" s="357"/>
      <c r="AU51" s="357"/>
      <c r="AV51" s="357"/>
      <c r="AW51" s="357"/>
      <c r="AX51" s="357"/>
      <c r="AY51" s="358"/>
      <c r="BB51" s="349" t="s">
        <v>98</v>
      </c>
      <c r="BC51" s="340"/>
      <c r="BD51" s="340"/>
      <c r="BE51" s="340"/>
      <c r="BF51" s="340"/>
      <c r="BG51" s="340"/>
      <c r="BH51" s="340"/>
      <c r="BI51" s="340"/>
      <c r="BJ51" s="340"/>
      <c r="BK51" s="340"/>
      <c r="BL51" s="340"/>
      <c r="BM51" s="340"/>
      <c r="BN51" s="340"/>
      <c r="BO51" s="340"/>
      <c r="BP51" s="340"/>
      <c r="BQ51" s="340"/>
      <c r="BR51" s="340"/>
      <c r="BS51" s="340"/>
      <c r="BT51" s="340"/>
      <c r="BU51" s="340"/>
      <c r="BV51" s="340"/>
      <c r="BW51" s="340"/>
      <c r="BX51" s="340"/>
      <c r="BY51" s="340"/>
      <c r="BZ51" s="340"/>
      <c r="CA51" s="340"/>
      <c r="CB51" s="340"/>
      <c r="CC51" s="340"/>
      <c r="CD51" s="340"/>
      <c r="CE51" s="340"/>
      <c r="CF51" s="340"/>
      <c r="CG51" s="341"/>
      <c r="CH51" s="342">
        <v>0</v>
      </c>
      <c r="CI51" s="343"/>
      <c r="CJ51" s="343"/>
      <c r="CK51" s="343"/>
      <c r="CL51" s="343"/>
      <c r="CM51" s="343"/>
      <c r="CN51" s="343"/>
      <c r="CO51" s="343"/>
      <c r="CP51" s="344"/>
      <c r="CQ51" s="342">
        <v>0</v>
      </c>
      <c r="CR51" s="343"/>
      <c r="CS51" s="343"/>
      <c r="CT51" s="343"/>
      <c r="CU51" s="343"/>
      <c r="CV51" s="343"/>
      <c r="CW51" s="343"/>
      <c r="CX51" s="343"/>
      <c r="CY51" s="344"/>
      <c r="DB51" s="451">
        <f t="shared" si="9"/>
        <v>0</v>
      </c>
      <c r="DC51" s="451"/>
      <c r="DD51" s="451"/>
      <c r="DE51" s="451"/>
      <c r="DF51" s="451"/>
      <c r="DG51" s="451"/>
      <c r="DH51" s="451"/>
      <c r="DI51" s="451"/>
      <c r="DJ51" s="451"/>
      <c r="DK51" s="451"/>
      <c r="DL51" s="452">
        <f t="shared" si="10"/>
        <v>0.9</v>
      </c>
      <c r="DM51" s="452"/>
      <c r="DN51" s="452"/>
      <c r="DO51" s="452"/>
      <c r="DP51" s="452"/>
      <c r="DQ51" s="452"/>
      <c r="DR51" s="452"/>
      <c r="DS51" s="452"/>
      <c r="DT51" s="452"/>
      <c r="DU51" s="452"/>
      <c r="DV51" s="453">
        <v>0</v>
      </c>
      <c r="DW51" s="453"/>
      <c r="DX51" s="453"/>
      <c r="DY51" s="453"/>
      <c r="DZ51" s="453"/>
      <c r="EA51" s="453"/>
      <c r="EB51" s="453"/>
      <c r="EC51" s="453"/>
      <c r="ED51" s="453"/>
      <c r="EE51" s="453"/>
      <c r="EF51" s="453">
        <v>0</v>
      </c>
      <c r="EG51" s="453"/>
      <c r="EH51" s="453"/>
      <c r="EI51" s="453"/>
      <c r="EJ51" s="453"/>
      <c r="EK51" s="453"/>
      <c r="EL51" s="453"/>
      <c r="EM51" s="453"/>
      <c r="EN51" s="453"/>
      <c r="EO51" s="453"/>
      <c r="EP51" s="435">
        <f t="shared" si="11"/>
        <v>0</v>
      </c>
      <c r="EQ51" s="435"/>
      <c r="ER51" s="435"/>
      <c r="ES51" s="435"/>
      <c r="ET51" s="435"/>
      <c r="EU51" s="435"/>
      <c r="EV51" s="435"/>
      <c r="EW51" s="435"/>
      <c r="EX51" s="435"/>
      <c r="EY51" s="435"/>
    </row>
    <row r="52" spans="1:208" ht="12.75" customHeight="1" thickTop="1" x14ac:dyDescent="0.2">
      <c r="A52" s="10"/>
      <c r="B52" s="10"/>
      <c r="C52" s="10"/>
      <c r="D52" s="8" t="str">
        <f>Coversheets!$B$51</f>
        <v>S.A.&amp;I. Form 2651R99 Entity: City Name City, 99</v>
      </c>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559">
        <f ca="1">NOW()</f>
        <v>41858.327887268519</v>
      </c>
      <c r="AQ52" s="559"/>
      <c r="AR52" s="559"/>
      <c r="AS52" s="559"/>
      <c r="AT52" s="559"/>
      <c r="AU52" s="559"/>
      <c r="AV52" s="559"/>
      <c r="AW52" s="559"/>
      <c r="AX52" s="559"/>
      <c r="AY52" s="559"/>
      <c r="AZ52" s="10"/>
      <c r="BB52" s="349" t="s">
        <v>99</v>
      </c>
      <c r="BC52" s="340"/>
      <c r="BD52" s="340"/>
      <c r="BE52" s="340"/>
      <c r="BF52" s="340"/>
      <c r="BG52" s="340"/>
      <c r="BH52" s="340"/>
      <c r="BI52" s="340"/>
      <c r="BJ52" s="340"/>
      <c r="BK52" s="340"/>
      <c r="BL52" s="340"/>
      <c r="BM52" s="340"/>
      <c r="BN52" s="340"/>
      <c r="BO52" s="340"/>
      <c r="BP52" s="340"/>
      <c r="BQ52" s="340"/>
      <c r="BR52" s="340"/>
      <c r="BS52" s="340"/>
      <c r="BT52" s="340"/>
      <c r="BU52" s="340"/>
      <c r="BV52" s="340"/>
      <c r="BW52" s="340"/>
      <c r="BX52" s="340"/>
      <c r="BY52" s="340"/>
      <c r="BZ52" s="340"/>
      <c r="CA52" s="340"/>
      <c r="CB52" s="340"/>
      <c r="CC52" s="340"/>
      <c r="CD52" s="340"/>
      <c r="CE52" s="340"/>
      <c r="CF52" s="340"/>
      <c r="CG52" s="341"/>
      <c r="CH52" s="342">
        <v>0</v>
      </c>
      <c r="CI52" s="343"/>
      <c r="CJ52" s="343"/>
      <c r="CK52" s="343"/>
      <c r="CL52" s="343"/>
      <c r="CM52" s="343"/>
      <c r="CN52" s="343"/>
      <c r="CO52" s="343"/>
      <c r="CP52" s="344"/>
      <c r="CQ52" s="342">
        <v>0</v>
      </c>
      <c r="CR52" s="343"/>
      <c r="CS52" s="343"/>
      <c r="CT52" s="343"/>
      <c r="CU52" s="343"/>
      <c r="CV52" s="343"/>
      <c r="CW52" s="343"/>
      <c r="CX52" s="343"/>
      <c r="CY52" s="344"/>
      <c r="DB52" s="451">
        <f t="shared" si="9"/>
        <v>0</v>
      </c>
      <c r="DC52" s="451"/>
      <c r="DD52" s="451"/>
      <c r="DE52" s="451"/>
      <c r="DF52" s="451"/>
      <c r="DG52" s="451"/>
      <c r="DH52" s="451"/>
      <c r="DI52" s="451"/>
      <c r="DJ52" s="451"/>
      <c r="DK52" s="451"/>
      <c r="DL52" s="452">
        <f t="shared" si="10"/>
        <v>0.9</v>
      </c>
      <c r="DM52" s="452"/>
      <c r="DN52" s="452"/>
      <c r="DO52" s="452"/>
      <c r="DP52" s="452"/>
      <c r="DQ52" s="452"/>
      <c r="DR52" s="452"/>
      <c r="DS52" s="452"/>
      <c r="DT52" s="452"/>
      <c r="DU52" s="452"/>
      <c r="DV52" s="453">
        <v>0</v>
      </c>
      <c r="DW52" s="453"/>
      <c r="DX52" s="453"/>
      <c r="DY52" s="453"/>
      <c r="DZ52" s="453"/>
      <c r="EA52" s="453"/>
      <c r="EB52" s="453"/>
      <c r="EC52" s="453"/>
      <c r="ED52" s="453"/>
      <c r="EE52" s="453"/>
      <c r="EF52" s="453">
        <v>0</v>
      </c>
      <c r="EG52" s="453"/>
      <c r="EH52" s="453"/>
      <c r="EI52" s="453"/>
      <c r="EJ52" s="453"/>
      <c r="EK52" s="453"/>
      <c r="EL52" s="453"/>
      <c r="EM52" s="453"/>
      <c r="EN52" s="453"/>
      <c r="EO52" s="453"/>
      <c r="EP52" s="435">
        <f t="shared" si="11"/>
        <v>0</v>
      </c>
      <c r="EQ52" s="435"/>
      <c r="ER52" s="435"/>
      <c r="ES52" s="435"/>
      <c r="ET52" s="435"/>
      <c r="EU52" s="435"/>
      <c r="EV52" s="435"/>
      <c r="EW52" s="435"/>
      <c r="EX52" s="435"/>
      <c r="EY52" s="435"/>
    </row>
    <row r="53" spans="1:208" ht="12.7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B53" s="349" t="s">
        <v>100</v>
      </c>
      <c r="BC53" s="340"/>
      <c r="BD53" s="340"/>
      <c r="BE53" s="340"/>
      <c r="BF53" s="340"/>
      <c r="BG53" s="340"/>
      <c r="BH53" s="340"/>
      <c r="BI53" s="340"/>
      <c r="BJ53" s="340"/>
      <c r="BK53" s="340"/>
      <c r="BL53" s="340"/>
      <c r="BM53" s="340"/>
      <c r="BN53" s="340"/>
      <c r="BO53" s="340"/>
      <c r="BP53" s="340"/>
      <c r="BQ53" s="340"/>
      <c r="BR53" s="340"/>
      <c r="BS53" s="340"/>
      <c r="BT53" s="340"/>
      <c r="BU53" s="340"/>
      <c r="BV53" s="340"/>
      <c r="BW53" s="340"/>
      <c r="BX53" s="340"/>
      <c r="BY53" s="340"/>
      <c r="BZ53" s="340"/>
      <c r="CA53" s="340"/>
      <c r="CB53" s="340"/>
      <c r="CC53" s="340"/>
      <c r="CD53" s="340"/>
      <c r="CE53" s="340"/>
      <c r="CF53" s="340"/>
      <c r="CG53" s="341"/>
      <c r="CH53" s="342">
        <v>0</v>
      </c>
      <c r="CI53" s="343"/>
      <c r="CJ53" s="343"/>
      <c r="CK53" s="343"/>
      <c r="CL53" s="343"/>
      <c r="CM53" s="343"/>
      <c r="CN53" s="343"/>
      <c r="CO53" s="343"/>
      <c r="CP53" s="344"/>
      <c r="CQ53" s="342">
        <v>0</v>
      </c>
      <c r="CR53" s="343"/>
      <c r="CS53" s="343"/>
      <c r="CT53" s="343"/>
      <c r="CU53" s="343"/>
      <c r="CV53" s="343"/>
      <c r="CW53" s="343"/>
      <c r="CX53" s="343"/>
      <c r="CY53" s="344"/>
      <c r="DB53" s="451">
        <f t="shared" si="9"/>
        <v>0</v>
      </c>
      <c r="DC53" s="451"/>
      <c r="DD53" s="451"/>
      <c r="DE53" s="451"/>
      <c r="DF53" s="451"/>
      <c r="DG53" s="451"/>
      <c r="DH53" s="451"/>
      <c r="DI53" s="451"/>
      <c r="DJ53" s="451"/>
      <c r="DK53" s="451"/>
      <c r="DL53" s="452">
        <f t="shared" si="10"/>
        <v>0.9</v>
      </c>
      <c r="DM53" s="452"/>
      <c r="DN53" s="452"/>
      <c r="DO53" s="452"/>
      <c r="DP53" s="452"/>
      <c r="DQ53" s="452"/>
      <c r="DR53" s="452"/>
      <c r="DS53" s="452"/>
      <c r="DT53" s="452"/>
      <c r="DU53" s="452"/>
      <c r="DV53" s="453">
        <v>0</v>
      </c>
      <c r="DW53" s="453"/>
      <c r="DX53" s="453"/>
      <c r="DY53" s="453"/>
      <c r="DZ53" s="453"/>
      <c r="EA53" s="453"/>
      <c r="EB53" s="453"/>
      <c r="EC53" s="453"/>
      <c r="ED53" s="453"/>
      <c r="EE53" s="453"/>
      <c r="EF53" s="453">
        <v>0</v>
      </c>
      <c r="EG53" s="453"/>
      <c r="EH53" s="453"/>
      <c r="EI53" s="453"/>
      <c r="EJ53" s="453"/>
      <c r="EK53" s="453"/>
      <c r="EL53" s="453"/>
      <c r="EM53" s="453"/>
      <c r="EN53" s="453"/>
      <c r="EO53" s="453"/>
      <c r="EP53" s="435">
        <f t="shared" si="11"/>
        <v>0</v>
      </c>
      <c r="EQ53" s="435"/>
      <c r="ER53" s="435"/>
      <c r="ES53" s="435"/>
      <c r="ET53" s="435"/>
      <c r="EU53" s="435"/>
      <c r="EV53" s="435"/>
      <c r="EW53" s="435"/>
      <c r="EX53" s="435"/>
      <c r="EY53" s="435"/>
    </row>
    <row r="54" spans="1:208" ht="12.7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B54" s="339" t="s">
        <v>724</v>
      </c>
      <c r="BC54" s="340"/>
      <c r="BD54" s="340"/>
      <c r="BE54" s="340"/>
      <c r="BF54" s="340"/>
      <c r="BG54" s="340"/>
      <c r="BH54" s="340"/>
      <c r="BI54" s="340"/>
      <c r="BJ54" s="340"/>
      <c r="BK54" s="340"/>
      <c r="BL54" s="340"/>
      <c r="BM54" s="340"/>
      <c r="BN54" s="340"/>
      <c r="BO54" s="340"/>
      <c r="BP54" s="340"/>
      <c r="BQ54" s="340"/>
      <c r="BR54" s="340"/>
      <c r="BS54" s="340"/>
      <c r="BT54" s="340"/>
      <c r="BU54" s="340"/>
      <c r="BV54" s="340"/>
      <c r="BW54" s="340"/>
      <c r="BX54" s="340"/>
      <c r="BY54" s="340"/>
      <c r="BZ54" s="340"/>
      <c r="CA54" s="340"/>
      <c r="CB54" s="340"/>
      <c r="CC54" s="340"/>
      <c r="CD54" s="340"/>
      <c r="CE54" s="340"/>
      <c r="CF54" s="340"/>
      <c r="CG54" s="341"/>
      <c r="CH54" s="342">
        <v>0</v>
      </c>
      <c r="CI54" s="343"/>
      <c r="CJ54" s="343"/>
      <c r="CK54" s="343"/>
      <c r="CL54" s="343"/>
      <c r="CM54" s="343"/>
      <c r="CN54" s="343"/>
      <c r="CO54" s="343"/>
      <c r="CP54" s="344"/>
      <c r="CQ54" s="342">
        <v>0</v>
      </c>
      <c r="CR54" s="343"/>
      <c r="CS54" s="343"/>
      <c r="CT54" s="343"/>
      <c r="CU54" s="343"/>
      <c r="CV54" s="343"/>
      <c r="CW54" s="343"/>
      <c r="CX54" s="343"/>
      <c r="CY54" s="344"/>
      <c r="DB54" s="451">
        <f t="shared" si="9"/>
        <v>0</v>
      </c>
      <c r="DC54" s="451"/>
      <c r="DD54" s="451"/>
      <c r="DE54" s="451"/>
      <c r="DF54" s="451"/>
      <c r="DG54" s="451"/>
      <c r="DH54" s="451"/>
      <c r="DI54" s="451"/>
      <c r="DJ54" s="451"/>
      <c r="DK54" s="451"/>
      <c r="DL54" s="452">
        <f t="shared" si="10"/>
        <v>0.9</v>
      </c>
      <c r="DM54" s="452"/>
      <c r="DN54" s="452"/>
      <c r="DO54" s="452"/>
      <c r="DP54" s="452"/>
      <c r="DQ54" s="452"/>
      <c r="DR54" s="452"/>
      <c r="DS54" s="452"/>
      <c r="DT54" s="452"/>
      <c r="DU54" s="452"/>
      <c r="DV54" s="453">
        <v>0</v>
      </c>
      <c r="DW54" s="453"/>
      <c r="DX54" s="453"/>
      <c r="DY54" s="453"/>
      <c r="DZ54" s="453"/>
      <c r="EA54" s="453"/>
      <c r="EB54" s="453"/>
      <c r="EC54" s="453"/>
      <c r="ED54" s="453"/>
      <c r="EE54" s="453"/>
      <c r="EF54" s="453">
        <v>0</v>
      </c>
      <c r="EG54" s="453"/>
      <c r="EH54" s="453"/>
      <c r="EI54" s="453"/>
      <c r="EJ54" s="453"/>
      <c r="EK54" s="453"/>
      <c r="EL54" s="453"/>
      <c r="EM54" s="453"/>
      <c r="EN54" s="453"/>
      <c r="EO54" s="453"/>
      <c r="EP54" s="435">
        <f t="shared" si="11"/>
        <v>0</v>
      </c>
      <c r="EQ54" s="435"/>
      <c r="ER54" s="435"/>
      <c r="ES54" s="435"/>
      <c r="ET54" s="435"/>
      <c r="EU54" s="435"/>
      <c r="EV54" s="435"/>
      <c r="EW54" s="435"/>
      <c r="EX54" s="435"/>
      <c r="EY54" s="435"/>
    </row>
    <row r="55" spans="1:208" ht="12.7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B55" s="339" t="s">
        <v>725</v>
      </c>
      <c r="BC55" s="340"/>
      <c r="BD55" s="340"/>
      <c r="BE55" s="340"/>
      <c r="BF55" s="340"/>
      <c r="BG55" s="340"/>
      <c r="BH55" s="340"/>
      <c r="BI55" s="340"/>
      <c r="BJ55" s="340"/>
      <c r="BK55" s="340"/>
      <c r="BL55" s="340"/>
      <c r="BM55" s="340"/>
      <c r="BN55" s="340"/>
      <c r="BO55" s="340"/>
      <c r="BP55" s="340"/>
      <c r="BQ55" s="340"/>
      <c r="BR55" s="340"/>
      <c r="BS55" s="340"/>
      <c r="BT55" s="340"/>
      <c r="BU55" s="340"/>
      <c r="BV55" s="340"/>
      <c r="BW55" s="340"/>
      <c r="BX55" s="340"/>
      <c r="BY55" s="340"/>
      <c r="BZ55" s="340"/>
      <c r="CA55" s="340"/>
      <c r="CB55" s="340"/>
      <c r="CC55" s="340"/>
      <c r="CD55" s="340"/>
      <c r="CE55" s="340"/>
      <c r="CF55" s="340"/>
      <c r="CG55" s="341"/>
      <c r="CH55" s="342">
        <v>0</v>
      </c>
      <c r="CI55" s="343"/>
      <c r="CJ55" s="343"/>
      <c r="CK55" s="343"/>
      <c r="CL55" s="343"/>
      <c r="CM55" s="343"/>
      <c r="CN55" s="343"/>
      <c r="CO55" s="343"/>
      <c r="CP55" s="344"/>
      <c r="CQ55" s="342">
        <v>0</v>
      </c>
      <c r="CR55" s="343"/>
      <c r="CS55" s="343"/>
      <c r="CT55" s="343"/>
      <c r="CU55" s="343"/>
      <c r="CV55" s="343"/>
      <c r="CW55" s="343"/>
      <c r="CX55" s="343"/>
      <c r="CY55" s="344"/>
      <c r="DB55" s="451">
        <f t="shared" si="9"/>
        <v>0</v>
      </c>
      <c r="DC55" s="451"/>
      <c r="DD55" s="451"/>
      <c r="DE55" s="451"/>
      <c r="DF55" s="451"/>
      <c r="DG55" s="451"/>
      <c r="DH55" s="451"/>
      <c r="DI55" s="451"/>
      <c r="DJ55" s="451"/>
      <c r="DK55" s="451"/>
      <c r="DL55" s="452">
        <f t="shared" si="10"/>
        <v>0.9</v>
      </c>
      <c r="DM55" s="452"/>
      <c r="DN55" s="452"/>
      <c r="DO55" s="452"/>
      <c r="DP55" s="452"/>
      <c r="DQ55" s="452"/>
      <c r="DR55" s="452"/>
      <c r="DS55" s="452"/>
      <c r="DT55" s="452"/>
      <c r="DU55" s="452"/>
      <c r="DV55" s="453">
        <v>0</v>
      </c>
      <c r="DW55" s="453"/>
      <c r="DX55" s="453"/>
      <c r="DY55" s="453"/>
      <c r="DZ55" s="453"/>
      <c r="EA55" s="453"/>
      <c r="EB55" s="453"/>
      <c r="EC55" s="453"/>
      <c r="ED55" s="453"/>
      <c r="EE55" s="453"/>
      <c r="EF55" s="453">
        <v>0</v>
      </c>
      <c r="EG55" s="453"/>
      <c r="EH55" s="453"/>
      <c r="EI55" s="453"/>
      <c r="EJ55" s="453"/>
      <c r="EK55" s="453"/>
      <c r="EL55" s="453"/>
      <c r="EM55" s="453"/>
      <c r="EN55" s="453"/>
      <c r="EO55" s="453"/>
      <c r="EP55" s="435">
        <f t="shared" si="11"/>
        <v>0</v>
      </c>
      <c r="EQ55" s="435"/>
      <c r="ER55" s="435"/>
      <c r="ES55" s="435"/>
      <c r="ET55" s="435"/>
      <c r="EU55" s="435"/>
      <c r="EV55" s="435"/>
      <c r="EW55" s="435"/>
      <c r="EX55" s="435"/>
      <c r="EY55" s="435"/>
    </row>
    <row r="56" spans="1:208" ht="12.75" customHeight="1" thickBot="1" x14ac:dyDescent="0.2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B56" s="436" t="s">
        <v>726</v>
      </c>
      <c r="BC56" s="437"/>
      <c r="BD56" s="437"/>
      <c r="BE56" s="437"/>
      <c r="BF56" s="437"/>
      <c r="BG56" s="437"/>
      <c r="BH56" s="437"/>
      <c r="BI56" s="437"/>
      <c r="BJ56" s="437"/>
      <c r="BK56" s="437"/>
      <c r="BL56" s="437"/>
      <c r="BM56" s="437"/>
      <c r="BN56" s="437"/>
      <c r="BO56" s="437"/>
      <c r="BP56" s="437"/>
      <c r="BQ56" s="437"/>
      <c r="BR56" s="437"/>
      <c r="BS56" s="437"/>
      <c r="BT56" s="437"/>
      <c r="BU56" s="437"/>
      <c r="BV56" s="437"/>
      <c r="BW56" s="437"/>
      <c r="BX56" s="437"/>
      <c r="BY56" s="437"/>
      <c r="BZ56" s="437"/>
      <c r="CA56" s="437"/>
      <c r="CB56" s="437"/>
      <c r="CC56" s="437"/>
      <c r="CD56" s="437"/>
      <c r="CE56" s="437"/>
      <c r="CF56" s="437"/>
      <c r="CG56" s="437"/>
      <c r="CH56" s="438">
        <v>0</v>
      </c>
      <c r="CI56" s="438"/>
      <c r="CJ56" s="438"/>
      <c r="CK56" s="438"/>
      <c r="CL56" s="438"/>
      <c r="CM56" s="438"/>
      <c r="CN56" s="438"/>
      <c r="CO56" s="438"/>
      <c r="CP56" s="438"/>
      <c r="CQ56" s="438">
        <v>0</v>
      </c>
      <c r="CR56" s="438"/>
      <c r="CS56" s="438"/>
      <c r="CT56" s="438"/>
      <c r="CU56" s="438"/>
      <c r="CV56" s="438"/>
      <c r="CW56" s="438"/>
      <c r="CX56" s="438"/>
      <c r="CY56" s="438"/>
      <c r="DB56" s="463">
        <f t="shared" si="9"/>
        <v>0</v>
      </c>
      <c r="DC56" s="463"/>
      <c r="DD56" s="463"/>
      <c r="DE56" s="463"/>
      <c r="DF56" s="463"/>
      <c r="DG56" s="463"/>
      <c r="DH56" s="463"/>
      <c r="DI56" s="463"/>
      <c r="DJ56" s="463"/>
      <c r="DK56" s="463"/>
      <c r="DL56" s="467">
        <f t="shared" si="10"/>
        <v>0.9</v>
      </c>
      <c r="DM56" s="467"/>
      <c r="DN56" s="467"/>
      <c r="DO56" s="467"/>
      <c r="DP56" s="467"/>
      <c r="DQ56" s="467"/>
      <c r="DR56" s="467"/>
      <c r="DS56" s="467"/>
      <c r="DT56" s="467"/>
      <c r="DU56" s="467"/>
      <c r="DV56" s="470">
        <v>0</v>
      </c>
      <c r="DW56" s="470"/>
      <c r="DX56" s="470"/>
      <c r="DY56" s="470"/>
      <c r="DZ56" s="470"/>
      <c r="EA56" s="470"/>
      <c r="EB56" s="470"/>
      <c r="EC56" s="470"/>
      <c r="ED56" s="470"/>
      <c r="EE56" s="470"/>
      <c r="EF56" s="470">
        <v>0</v>
      </c>
      <c r="EG56" s="470"/>
      <c r="EH56" s="470"/>
      <c r="EI56" s="470"/>
      <c r="EJ56" s="470"/>
      <c r="EK56" s="470"/>
      <c r="EL56" s="470"/>
      <c r="EM56" s="470"/>
      <c r="EN56" s="470"/>
      <c r="EO56" s="470"/>
      <c r="EP56" s="471">
        <f t="shared" si="11"/>
        <v>0</v>
      </c>
      <c r="EQ56" s="471"/>
      <c r="ER56" s="471"/>
      <c r="ES56" s="471"/>
      <c r="ET56" s="471"/>
      <c r="EU56" s="471"/>
      <c r="EV56" s="471"/>
      <c r="EW56" s="471"/>
      <c r="EX56" s="471"/>
      <c r="EY56" s="471"/>
    </row>
    <row r="57" spans="1:208" ht="12.75" customHeight="1" thickTop="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B57" s="8" t="s">
        <v>101</v>
      </c>
      <c r="CQ57" s="504">
        <f ca="1">$AP$52</f>
        <v>41858.327887268519</v>
      </c>
      <c r="CR57" s="504"/>
      <c r="CS57" s="504"/>
      <c r="CT57" s="504"/>
      <c r="CU57" s="504"/>
      <c r="CV57" s="504"/>
      <c r="CW57" s="504"/>
      <c r="CX57" s="504"/>
      <c r="CY57" s="504"/>
      <c r="DC57" s="10" t="str">
        <f>Coversheets!$B$51</f>
        <v>S.A.&amp;I. Form 2651R99 Entity: City Name City, 99</v>
      </c>
      <c r="ER57" s="504">
        <f ca="1">$AP$52</f>
        <v>41858.327887268519</v>
      </c>
      <c r="ES57" s="504"/>
      <c r="ET57" s="504"/>
      <c r="EU57" s="504"/>
      <c r="EV57" s="504"/>
      <c r="EW57" s="504"/>
      <c r="EX57" s="504"/>
      <c r="EY57" s="504"/>
      <c r="EZ57" s="504"/>
    </row>
    <row r="58" spans="1:208" ht="12.7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B58" s="8" t="str">
        <f>Coversheets!$B$51</f>
        <v>S.A.&amp;I. Form 2651R99 Entity: City Name City, 99</v>
      </c>
    </row>
    <row r="59" spans="1:208" ht="12.75" customHeight="1" x14ac:dyDescent="0.2">
      <c r="A59" s="10"/>
      <c r="B59" s="361" t="str">
        <f>B1</f>
        <v>GENERAL FUND ACCOUNTS COVERING THE PERIOD JULY 1, 2011, to JUNE 30, 2012</v>
      </c>
      <c r="C59" s="361"/>
      <c r="D59" s="361"/>
      <c r="E59" s="361"/>
      <c r="F59" s="361"/>
      <c r="G59" s="361"/>
      <c r="H59" s="361"/>
      <c r="I59" s="361"/>
      <c r="J59" s="361"/>
      <c r="K59" s="361"/>
      <c r="L59" s="361"/>
      <c r="M59" s="361"/>
      <c r="N59" s="361"/>
      <c r="O59" s="361"/>
      <c r="P59" s="361"/>
      <c r="Q59" s="361"/>
      <c r="R59" s="361"/>
      <c r="S59" s="361"/>
      <c r="T59" s="361"/>
      <c r="U59" s="361"/>
      <c r="V59" s="361"/>
      <c r="W59" s="361"/>
      <c r="X59" s="361"/>
      <c r="Y59" s="361"/>
      <c r="Z59" s="361"/>
      <c r="AA59" s="361"/>
      <c r="AB59" s="361"/>
      <c r="AC59" s="361"/>
      <c r="AD59" s="361"/>
      <c r="AE59" s="361"/>
      <c r="AF59" s="361"/>
      <c r="AG59" s="361"/>
      <c r="AH59" s="361"/>
      <c r="AI59" s="361"/>
      <c r="AJ59" s="361"/>
      <c r="AK59" s="361"/>
      <c r="AL59" s="361"/>
      <c r="AM59" s="361"/>
      <c r="AN59" s="361"/>
      <c r="AO59" s="361"/>
      <c r="AP59" s="361"/>
      <c r="AQ59" s="361"/>
      <c r="AR59" s="361"/>
      <c r="AS59" s="361"/>
      <c r="AT59" s="361"/>
      <c r="AU59" s="361"/>
      <c r="AV59" s="361"/>
      <c r="AW59" s="361"/>
      <c r="AX59" s="361"/>
      <c r="AY59" s="361"/>
      <c r="AZ59" s="10"/>
      <c r="BB59" s="361" t="str">
        <f>$B$59</f>
        <v>GENERAL FUND ACCOUNTS COVERING THE PERIOD JULY 1, 2011, to JUNE 30, 2012</v>
      </c>
      <c r="BC59" s="361"/>
      <c r="BD59" s="361"/>
      <c r="BE59" s="361"/>
      <c r="BF59" s="361"/>
      <c r="BG59" s="361"/>
      <c r="BH59" s="361"/>
      <c r="BI59" s="361"/>
      <c r="BJ59" s="361"/>
      <c r="BK59" s="361"/>
      <c r="BL59" s="361"/>
      <c r="BM59" s="361"/>
      <c r="BN59" s="361"/>
      <c r="BO59" s="361"/>
      <c r="BP59" s="361"/>
      <c r="BQ59" s="361"/>
      <c r="BR59" s="361"/>
      <c r="BS59" s="361"/>
      <c r="BT59" s="361"/>
      <c r="BU59" s="361"/>
      <c r="BV59" s="361"/>
      <c r="BW59" s="361"/>
      <c r="BX59" s="361"/>
      <c r="BY59" s="361"/>
      <c r="BZ59" s="361"/>
      <c r="CA59" s="361"/>
      <c r="CB59" s="361"/>
      <c r="CC59" s="361"/>
      <c r="CD59" s="361"/>
      <c r="CE59" s="361"/>
      <c r="CF59" s="361"/>
      <c r="CG59" s="361"/>
      <c r="CH59" s="361"/>
      <c r="CI59" s="361"/>
      <c r="CJ59" s="361"/>
      <c r="CK59" s="361"/>
      <c r="CL59" s="361"/>
      <c r="CM59" s="361"/>
      <c r="CN59" s="361"/>
      <c r="CO59" s="361"/>
      <c r="CP59" s="361"/>
      <c r="CQ59" s="361"/>
      <c r="CR59" s="361"/>
      <c r="CS59" s="361"/>
      <c r="CT59" s="361"/>
      <c r="CU59" s="361"/>
      <c r="CV59" s="361"/>
      <c r="CW59" s="361"/>
      <c r="CX59" s="361"/>
      <c r="CY59" s="361"/>
      <c r="CZ59" s="10"/>
      <c r="DB59" s="361" t="str">
        <f>$B$59</f>
        <v>GENERAL FUND ACCOUNTS COVERING THE PERIOD JULY 1, 2011, to JUNE 30, 2012</v>
      </c>
      <c r="DC59" s="361"/>
      <c r="DD59" s="361"/>
      <c r="DE59" s="361"/>
      <c r="DF59" s="361"/>
      <c r="DG59" s="361"/>
      <c r="DH59" s="361"/>
      <c r="DI59" s="361"/>
      <c r="DJ59" s="361"/>
      <c r="DK59" s="361"/>
      <c r="DL59" s="361"/>
      <c r="DM59" s="361"/>
      <c r="DN59" s="361"/>
      <c r="DO59" s="361"/>
      <c r="DP59" s="361"/>
      <c r="DQ59" s="361"/>
      <c r="DR59" s="361"/>
      <c r="DS59" s="361"/>
      <c r="DT59" s="361"/>
      <c r="DU59" s="361"/>
      <c r="DV59" s="361"/>
      <c r="DW59" s="361"/>
      <c r="DX59" s="361"/>
      <c r="DY59" s="361"/>
      <c r="DZ59" s="361"/>
      <c r="EA59" s="361"/>
      <c r="EB59" s="361"/>
      <c r="EC59" s="361"/>
      <c r="ED59" s="361"/>
      <c r="EE59" s="361"/>
      <c r="EF59" s="361"/>
      <c r="EG59" s="361"/>
      <c r="EH59" s="361"/>
      <c r="EI59" s="361"/>
      <c r="EJ59" s="361"/>
      <c r="EK59" s="361"/>
      <c r="EL59" s="361"/>
      <c r="EM59" s="361"/>
      <c r="EN59" s="361"/>
      <c r="EO59" s="361"/>
      <c r="EP59" s="361"/>
      <c r="EQ59" s="361"/>
      <c r="ER59" s="361"/>
      <c r="ES59" s="361"/>
      <c r="ET59" s="361"/>
      <c r="EU59" s="361"/>
      <c r="EV59" s="361"/>
      <c r="EW59" s="361"/>
      <c r="EX59" s="361"/>
      <c r="EY59" s="361"/>
      <c r="FC59" s="361" t="str">
        <f>$B$59</f>
        <v>GENERAL FUND ACCOUNTS COVERING THE PERIOD JULY 1, 2011, to JUNE 30, 2012</v>
      </c>
      <c r="FD59" s="361"/>
      <c r="FE59" s="361"/>
      <c r="FF59" s="361"/>
      <c r="FG59" s="361"/>
      <c r="FH59" s="361"/>
      <c r="FI59" s="361"/>
      <c r="FJ59" s="361"/>
      <c r="FK59" s="361"/>
      <c r="FL59" s="361"/>
      <c r="FM59" s="361"/>
      <c r="FN59" s="361"/>
      <c r="FO59" s="361"/>
      <c r="FP59" s="361"/>
      <c r="FQ59" s="361"/>
      <c r="FR59" s="361"/>
      <c r="FS59" s="361"/>
      <c r="FT59" s="361"/>
      <c r="FU59" s="361"/>
      <c r="FV59" s="361"/>
      <c r="FW59" s="361"/>
      <c r="FX59" s="361"/>
      <c r="FY59" s="361"/>
      <c r="FZ59" s="361"/>
      <c r="GA59" s="361"/>
      <c r="GB59" s="361"/>
      <c r="GC59" s="361"/>
      <c r="GD59" s="361"/>
      <c r="GE59" s="361"/>
      <c r="GF59" s="361"/>
      <c r="GG59" s="361"/>
      <c r="GH59" s="361"/>
      <c r="GI59" s="361"/>
      <c r="GJ59" s="361"/>
      <c r="GK59" s="361"/>
      <c r="GL59" s="361"/>
      <c r="GM59" s="361"/>
      <c r="GN59" s="361"/>
      <c r="GO59" s="361"/>
      <c r="GP59" s="361"/>
      <c r="GQ59" s="361"/>
      <c r="GR59" s="361"/>
      <c r="GS59" s="361"/>
      <c r="GT59" s="361"/>
      <c r="GU59" s="361"/>
      <c r="GV59" s="361"/>
      <c r="GW59" s="361"/>
      <c r="GX59" s="361"/>
      <c r="GY59" s="361"/>
      <c r="GZ59" s="361"/>
    </row>
    <row r="60" spans="1:208" ht="12.75" customHeight="1" x14ac:dyDescent="0.2">
      <c r="A60" s="10"/>
      <c r="B60" s="361" t="str">
        <f>B2</f>
        <v>ESTIMATE OF NEEDS FOR 2012-2013</v>
      </c>
      <c r="C60" s="361"/>
      <c r="D60" s="361"/>
      <c r="E60" s="361"/>
      <c r="F60" s="361"/>
      <c r="G60" s="361"/>
      <c r="H60" s="361"/>
      <c r="I60" s="361"/>
      <c r="J60" s="361"/>
      <c r="K60" s="361"/>
      <c r="L60" s="361"/>
      <c r="M60" s="361"/>
      <c r="N60" s="361"/>
      <c r="O60" s="361"/>
      <c r="P60" s="361"/>
      <c r="Q60" s="361"/>
      <c r="R60" s="361"/>
      <c r="S60" s="361"/>
      <c r="T60" s="361"/>
      <c r="U60" s="361"/>
      <c r="V60" s="361"/>
      <c r="W60" s="361"/>
      <c r="X60" s="361"/>
      <c r="Y60" s="361"/>
      <c r="Z60" s="361"/>
      <c r="AA60" s="361"/>
      <c r="AB60" s="361"/>
      <c r="AC60" s="361"/>
      <c r="AD60" s="361"/>
      <c r="AE60" s="361"/>
      <c r="AF60" s="361"/>
      <c r="AG60" s="361"/>
      <c r="AH60" s="361"/>
      <c r="AI60" s="361"/>
      <c r="AJ60" s="361"/>
      <c r="AK60" s="361"/>
      <c r="AL60" s="361"/>
      <c r="AM60" s="361"/>
      <c r="AN60" s="361"/>
      <c r="AO60" s="361"/>
      <c r="AP60" s="361"/>
      <c r="AQ60" s="361"/>
      <c r="AR60" s="361"/>
      <c r="AS60" s="361"/>
      <c r="AT60" s="361"/>
      <c r="AU60" s="361"/>
      <c r="AV60" s="361"/>
      <c r="AW60" s="361"/>
      <c r="AX60" s="361"/>
      <c r="AY60" s="361"/>
      <c r="AZ60" s="10"/>
      <c r="BB60" s="361" t="str">
        <f>$B$60</f>
        <v>ESTIMATE OF NEEDS FOR 2012-2013</v>
      </c>
      <c r="BC60" s="361"/>
      <c r="BD60" s="361"/>
      <c r="BE60" s="361"/>
      <c r="BF60" s="361"/>
      <c r="BG60" s="361"/>
      <c r="BH60" s="361"/>
      <c r="BI60" s="361"/>
      <c r="BJ60" s="361"/>
      <c r="BK60" s="361"/>
      <c r="BL60" s="361"/>
      <c r="BM60" s="361"/>
      <c r="BN60" s="361"/>
      <c r="BO60" s="361"/>
      <c r="BP60" s="361"/>
      <c r="BQ60" s="361"/>
      <c r="BR60" s="361"/>
      <c r="BS60" s="361"/>
      <c r="BT60" s="361"/>
      <c r="BU60" s="361"/>
      <c r="BV60" s="361"/>
      <c r="BW60" s="361"/>
      <c r="BX60" s="361"/>
      <c r="BY60" s="361"/>
      <c r="BZ60" s="361"/>
      <c r="CA60" s="361"/>
      <c r="CB60" s="361"/>
      <c r="CC60" s="361"/>
      <c r="CD60" s="361"/>
      <c r="CE60" s="361"/>
      <c r="CF60" s="361"/>
      <c r="CG60" s="361"/>
      <c r="CH60" s="361"/>
      <c r="CI60" s="361"/>
      <c r="CJ60" s="361"/>
      <c r="CK60" s="361"/>
      <c r="CL60" s="361"/>
      <c r="CM60" s="361"/>
      <c r="CN60" s="361"/>
      <c r="CO60" s="361"/>
      <c r="CP60" s="361"/>
      <c r="CQ60" s="361"/>
      <c r="CR60" s="361"/>
      <c r="CS60" s="361"/>
      <c r="CT60" s="361"/>
      <c r="CU60" s="361"/>
      <c r="CV60" s="361"/>
      <c r="CW60" s="361"/>
      <c r="CX60" s="361"/>
      <c r="CY60" s="361"/>
      <c r="CZ60" s="10"/>
      <c r="DB60" s="361" t="str">
        <f>$B$60</f>
        <v>ESTIMATE OF NEEDS FOR 2012-2013</v>
      </c>
      <c r="DC60" s="361"/>
      <c r="DD60" s="361"/>
      <c r="DE60" s="361"/>
      <c r="DF60" s="361"/>
      <c r="DG60" s="361"/>
      <c r="DH60" s="361"/>
      <c r="DI60" s="361"/>
      <c r="DJ60" s="361"/>
      <c r="DK60" s="361"/>
      <c r="DL60" s="361"/>
      <c r="DM60" s="361"/>
      <c r="DN60" s="361"/>
      <c r="DO60" s="361"/>
      <c r="DP60" s="361"/>
      <c r="DQ60" s="361"/>
      <c r="DR60" s="361"/>
      <c r="DS60" s="361"/>
      <c r="DT60" s="361"/>
      <c r="DU60" s="361"/>
      <c r="DV60" s="361"/>
      <c r="DW60" s="361"/>
      <c r="DX60" s="361"/>
      <c r="DY60" s="361"/>
      <c r="DZ60" s="361"/>
      <c r="EA60" s="361"/>
      <c r="EB60" s="361"/>
      <c r="EC60" s="361"/>
      <c r="ED60" s="361"/>
      <c r="EE60" s="361"/>
      <c r="EF60" s="361"/>
      <c r="EG60" s="361"/>
      <c r="EH60" s="361"/>
      <c r="EI60" s="361"/>
      <c r="EJ60" s="361"/>
      <c r="EK60" s="361"/>
      <c r="EL60" s="361"/>
      <c r="EM60" s="361"/>
      <c r="EN60" s="361"/>
      <c r="EO60" s="361"/>
      <c r="EP60" s="361"/>
      <c r="EQ60" s="361"/>
      <c r="ER60" s="361"/>
      <c r="ES60" s="361"/>
      <c r="ET60" s="361"/>
      <c r="EU60" s="361"/>
      <c r="EV60" s="361"/>
      <c r="EW60" s="361"/>
      <c r="EX60" s="361"/>
      <c r="EY60" s="361"/>
      <c r="FC60" s="361" t="str">
        <f>$B$60</f>
        <v>ESTIMATE OF NEEDS FOR 2012-2013</v>
      </c>
      <c r="FD60" s="361"/>
      <c r="FE60" s="361"/>
      <c r="FF60" s="361"/>
      <c r="FG60" s="361"/>
      <c r="FH60" s="361"/>
      <c r="FI60" s="361"/>
      <c r="FJ60" s="361"/>
      <c r="FK60" s="361"/>
      <c r="FL60" s="361"/>
      <c r="FM60" s="361"/>
      <c r="FN60" s="361"/>
      <c r="FO60" s="361"/>
      <c r="FP60" s="361"/>
      <c r="FQ60" s="361"/>
      <c r="FR60" s="361"/>
      <c r="FS60" s="361"/>
      <c r="FT60" s="361"/>
      <c r="FU60" s="361"/>
      <c r="FV60" s="361"/>
      <c r="FW60" s="361"/>
      <c r="FX60" s="361"/>
      <c r="FY60" s="361"/>
      <c r="FZ60" s="361"/>
      <c r="GA60" s="361"/>
      <c r="GB60" s="361"/>
      <c r="GC60" s="361"/>
      <c r="GD60" s="361"/>
      <c r="GE60" s="361"/>
      <c r="GF60" s="361"/>
      <c r="GG60" s="361"/>
      <c r="GH60" s="361"/>
      <c r="GI60" s="361"/>
      <c r="GJ60" s="361"/>
      <c r="GK60" s="361"/>
      <c r="GL60" s="361"/>
      <c r="GM60" s="361"/>
      <c r="GN60" s="361"/>
      <c r="GO60" s="361"/>
      <c r="GP60" s="361"/>
      <c r="GQ60" s="361"/>
      <c r="GR60" s="361"/>
      <c r="GS60" s="361"/>
      <c r="GT60" s="361"/>
      <c r="GU60" s="361"/>
      <c r="GV60" s="361"/>
      <c r="GW60" s="361"/>
      <c r="GX60" s="361"/>
      <c r="GY60" s="361"/>
      <c r="GZ60" s="361"/>
    </row>
    <row r="61" spans="1:208" ht="12.75" customHeight="1" thickBot="1" x14ac:dyDescent="0.25">
      <c r="A61" s="10"/>
      <c r="B61" s="8" t="s">
        <v>38</v>
      </c>
      <c r="AY61" s="9" t="s">
        <v>102</v>
      </c>
      <c r="AZ61" s="10"/>
      <c r="CY61" s="9" t="s">
        <v>138</v>
      </c>
      <c r="DC61" s="8" t="s">
        <v>38</v>
      </c>
      <c r="EY61" s="54">
        <v>3</v>
      </c>
      <c r="GZ61" s="9" t="s">
        <v>37</v>
      </c>
    </row>
    <row r="62" spans="1:208" ht="12.75" customHeight="1" thickTop="1" thickBot="1" x14ac:dyDescent="0.25">
      <c r="A62" s="10"/>
      <c r="B62" s="404" t="s">
        <v>75</v>
      </c>
      <c r="C62" s="405"/>
      <c r="D62" s="405"/>
      <c r="E62" s="405"/>
      <c r="F62" s="405"/>
      <c r="G62" s="405"/>
      <c r="H62" s="405"/>
      <c r="I62" s="405"/>
      <c r="J62" s="405"/>
      <c r="K62" s="405"/>
      <c r="L62" s="405"/>
      <c r="M62" s="405"/>
      <c r="N62" s="405"/>
      <c r="O62" s="405"/>
      <c r="P62" s="405"/>
      <c r="Q62" s="405"/>
      <c r="R62" s="405"/>
      <c r="S62" s="405"/>
      <c r="T62" s="405"/>
      <c r="U62" s="405"/>
      <c r="V62" s="405"/>
      <c r="W62" s="405"/>
      <c r="X62" s="405"/>
      <c r="Y62" s="405"/>
      <c r="Z62" s="405"/>
      <c r="AA62" s="405"/>
      <c r="AB62" s="405"/>
      <c r="AC62" s="405"/>
      <c r="AD62" s="405"/>
      <c r="AE62" s="405"/>
      <c r="AF62" s="405"/>
      <c r="AG62" s="405"/>
      <c r="AH62" s="405"/>
      <c r="AI62" s="405"/>
      <c r="AJ62" s="405"/>
      <c r="AK62" s="405"/>
      <c r="AL62" s="405"/>
      <c r="AM62" s="405"/>
      <c r="AN62" s="405"/>
      <c r="AO62" s="405"/>
      <c r="AP62" s="405"/>
      <c r="AQ62" s="405"/>
      <c r="AR62" s="405"/>
      <c r="AS62" s="405"/>
      <c r="AT62" s="405"/>
      <c r="AU62" s="405"/>
      <c r="AV62" s="405"/>
      <c r="AW62" s="405"/>
      <c r="AX62" s="405"/>
      <c r="AY62" s="406"/>
      <c r="AZ62" s="10"/>
      <c r="BB62" s="442"/>
      <c r="BC62" s="443"/>
      <c r="BD62" s="443"/>
      <c r="BE62" s="443"/>
      <c r="BF62" s="443"/>
      <c r="BG62" s="443"/>
      <c r="BH62" s="443"/>
      <c r="BI62" s="443"/>
      <c r="BJ62" s="443"/>
      <c r="BK62" s="443"/>
      <c r="BL62" s="443"/>
      <c r="BM62" s="443"/>
      <c r="BN62" s="443"/>
      <c r="BO62" s="443"/>
      <c r="BP62" s="443"/>
      <c r="BQ62" s="443"/>
      <c r="BR62" s="443"/>
      <c r="BS62" s="443"/>
      <c r="BT62" s="443"/>
      <c r="BU62" s="443"/>
      <c r="BV62" s="443"/>
      <c r="BW62" s="443"/>
      <c r="BX62" s="443"/>
      <c r="BY62" s="443"/>
      <c r="BZ62" s="443"/>
      <c r="CA62" s="443"/>
      <c r="CB62" s="443"/>
      <c r="CC62" s="443"/>
      <c r="CD62" s="443"/>
      <c r="CE62" s="443"/>
      <c r="CF62" s="443"/>
      <c r="CG62" s="443"/>
      <c r="CH62" s="443"/>
      <c r="CI62" s="443"/>
      <c r="CJ62" s="443"/>
      <c r="CK62" s="443"/>
      <c r="CL62" s="443"/>
      <c r="CM62" s="443"/>
      <c r="CN62" s="443"/>
      <c r="CO62" s="443"/>
      <c r="CP62" s="443"/>
      <c r="CQ62" s="443"/>
      <c r="CR62" s="443"/>
      <c r="CS62" s="443"/>
      <c r="CT62" s="443"/>
      <c r="CU62" s="443"/>
      <c r="CV62" s="443"/>
      <c r="CW62" s="443"/>
      <c r="CX62" s="443"/>
      <c r="CY62" s="444"/>
      <c r="DB62" s="55" t="s">
        <v>139</v>
      </c>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c r="EO62" s="56"/>
      <c r="EP62" s="56"/>
      <c r="EQ62" s="56"/>
      <c r="ER62" s="56"/>
      <c r="ES62" s="56"/>
      <c r="ET62" s="56"/>
      <c r="EU62" s="56"/>
      <c r="EV62" s="56"/>
      <c r="EW62" s="56"/>
      <c r="EX62" s="56"/>
      <c r="EY62" s="57"/>
      <c r="FC62" s="495" t="s">
        <v>174</v>
      </c>
      <c r="FD62" s="487"/>
      <c r="FE62" s="487"/>
      <c r="FF62" s="487"/>
      <c r="FG62" s="487"/>
      <c r="FH62" s="487"/>
      <c r="FI62" s="487"/>
      <c r="FJ62" s="487"/>
      <c r="FK62" s="487"/>
      <c r="FL62" s="487"/>
      <c r="FM62" s="487"/>
      <c r="FN62" s="487"/>
      <c r="FO62" s="487"/>
      <c r="FP62" s="487"/>
      <c r="FQ62" s="487"/>
      <c r="FR62" s="487"/>
      <c r="FS62" s="487"/>
      <c r="FT62" s="487"/>
      <c r="FU62" s="487"/>
      <c r="FV62" s="487"/>
      <c r="FW62" s="487"/>
      <c r="FX62" s="487"/>
      <c r="FY62" s="487"/>
      <c r="FZ62" s="487"/>
      <c r="GA62" s="487"/>
      <c r="GB62" s="487"/>
      <c r="GC62" s="487"/>
      <c r="GD62" s="487"/>
      <c r="GE62" s="487"/>
      <c r="GF62" s="487"/>
      <c r="GG62" s="487"/>
      <c r="GH62" s="487"/>
      <c r="GI62" s="487"/>
      <c r="GJ62" s="487"/>
      <c r="GK62" s="487"/>
      <c r="GL62" s="487"/>
      <c r="GM62" s="487"/>
      <c r="GN62" s="487"/>
      <c r="GO62" s="487"/>
      <c r="GP62" s="487"/>
      <c r="GQ62" s="487"/>
      <c r="GR62" s="487"/>
      <c r="GS62" s="487"/>
      <c r="GT62" s="487"/>
      <c r="GU62" s="487"/>
      <c r="GV62" s="487"/>
      <c r="GW62" s="487"/>
      <c r="GX62" s="487"/>
      <c r="GY62" s="487"/>
      <c r="GZ62" s="496"/>
    </row>
    <row r="63" spans="1:208" ht="12.75" customHeight="1" thickTop="1" thickBot="1" x14ac:dyDescent="0.25">
      <c r="A63" s="10"/>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3"/>
      <c r="AH63" s="411" t="str">
        <f>CH5</f>
        <v>2011-2012 ACCOUNT</v>
      </c>
      <c r="AI63" s="408"/>
      <c r="AJ63" s="408"/>
      <c r="AK63" s="408"/>
      <c r="AL63" s="408"/>
      <c r="AM63" s="408"/>
      <c r="AN63" s="408"/>
      <c r="AO63" s="408"/>
      <c r="AP63" s="408"/>
      <c r="AQ63" s="408"/>
      <c r="AR63" s="408"/>
      <c r="AS63" s="408"/>
      <c r="AT63" s="408"/>
      <c r="AU63" s="408"/>
      <c r="AV63" s="408"/>
      <c r="AW63" s="408"/>
      <c r="AX63" s="408"/>
      <c r="AY63" s="409"/>
      <c r="BB63" s="411" t="str">
        <f>DB5</f>
        <v>2011-2012 ACCOUNT</v>
      </c>
      <c r="BC63" s="408"/>
      <c r="BD63" s="408"/>
      <c r="BE63" s="408"/>
      <c r="BF63" s="408"/>
      <c r="BG63" s="408"/>
      <c r="BH63" s="408"/>
      <c r="BI63" s="408"/>
      <c r="BJ63" s="408"/>
      <c r="BK63" s="409"/>
      <c r="BL63" s="445" t="s">
        <v>129</v>
      </c>
      <c r="BM63" s="446"/>
      <c r="BN63" s="446"/>
      <c r="BO63" s="446"/>
      <c r="BP63" s="446"/>
      <c r="BQ63" s="446"/>
      <c r="BR63" s="446"/>
      <c r="BS63" s="446"/>
      <c r="BT63" s="446"/>
      <c r="BU63" s="447"/>
      <c r="BV63" s="411" t="str">
        <f>DV5</f>
        <v>2012-2013 ACCOUNT</v>
      </c>
      <c r="BW63" s="408"/>
      <c r="BX63" s="408"/>
      <c r="BY63" s="408"/>
      <c r="BZ63" s="408"/>
      <c r="CA63" s="408"/>
      <c r="CB63" s="408"/>
      <c r="CC63" s="408"/>
      <c r="CD63" s="408"/>
      <c r="CE63" s="408"/>
      <c r="CF63" s="408"/>
      <c r="CG63" s="408"/>
      <c r="CH63" s="408"/>
      <c r="CI63" s="408"/>
      <c r="CJ63" s="408"/>
      <c r="CK63" s="408"/>
      <c r="CL63" s="408"/>
      <c r="CM63" s="408"/>
      <c r="CN63" s="408"/>
      <c r="CO63" s="408"/>
      <c r="CP63" s="408"/>
      <c r="CQ63" s="408"/>
      <c r="CR63" s="408"/>
      <c r="CS63" s="408"/>
      <c r="CT63" s="408"/>
      <c r="CU63" s="408"/>
      <c r="CV63" s="408"/>
      <c r="CW63" s="408"/>
      <c r="CX63" s="408"/>
      <c r="CY63" s="409"/>
      <c r="DB63" s="55" t="s">
        <v>140</v>
      </c>
      <c r="DC63" s="56"/>
      <c r="DD63" s="56"/>
      <c r="DE63" s="56"/>
      <c r="DF63" s="56"/>
      <c r="DG63" s="56"/>
      <c r="DH63" s="56"/>
      <c r="DI63" s="56"/>
      <c r="DJ63" s="56"/>
      <c r="DK63" s="56"/>
      <c r="DL63" s="56"/>
      <c r="DM63" s="56"/>
      <c r="DN63" s="56"/>
      <c r="DO63" s="56"/>
      <c r="DP63" s="56"/>
      <c r="DQ63" s="56"/>
      <c r="DR63" s="56"/>
      <c r="DS63" s="56"/>
      <c r="DT63" s="56"/>
      <c r="DU63" s="56"/>
      <c r="DV63" s="56"/>
      <c r="DW63" s="56"/>
      <c r="DX63" s="56"/>
      <c r="DY63" s="56"/>
      <c r="DZ63" s="56"/>
      <c r="EA63" s="56"/>
      <c r="EB63" s="56"/>
      <c r="EC63" s="56"/>
      <c r="ED63" s="56"/>
      <c r="EE63" s="56"/>
      <c r="EF63" s="56"/>
      <c r="EG63" s="56"/>
      <c r="EH63" s="56"/>
      <c r="EI63" s="56"/>
      <c r="EJ63" s="56"/>
      <c r="EK63" s="56"/>
      <c r="EL63" s="56"/>
      <c r="EM63" s="56"/>
      <c r="EN63" s="56"/>
      <c r="EO63" s="56"/>
      <c r="EP63" s="56"/>
      <c r="EQ63" s="360" t="str">
        <f>Help!C17&amp;"-"&amp;Help!C17+1</f>
        <v>2011-2012</v>
      </c>
      <c r="ER63" s="360"/>
      <c r="ES63" s="360"/>
      <c r="ET63" s="360"/>
      <c r="EU63" s="360"/>
      <c r="EV63" s="360"/>
      <c r="EW63" s="360"/>
      <c r="EX63" s="360"/>
      <c r="EY63" s="391"/>
      <c r="FC63" s="359" t="str">
        <f>(Help!C17-1)&amp;"-"&amp;(Help!C17-0)</f>
        <v>2010-2011</v>
      </c>
      <c r="FD63" s="360"/>
      <c r="FE63" s="360"/>
      <c r="FF63" s="360"/>
      <c r="FG63" s="360"/>
      <c r="FH63" s="360"/>
      <c r="FI63" s="360"/>
      <c r="FJ63" s="360" t="str">
        <f>(Help!C17-2)&amp;"-"&amp;(Help!C17-1)</f>
        <v>2009-2010</v>
      </c>
      <c r="FK63" s="360"/>
      <c r="FL63" s="360"/>
      <c r="FM63" s="360"/>
      <c r="FN63" s="360"/>
      <c r="FO63" s="360"/>
      <c r="FP63" s="360"/>
      <c r="FQ63" s="360" t="str">
        <f>(Help!C17-3)&amp;"-"&amp;(Help!C17-2)</f>
        <v>2008-2009</v>
      </c>
      <c r="FR63" s="360"/>
      <c r="FS63" s="360"/>
      <c r="FT63" s="360"/>
      <c r="FU63" s="360"/>
      <c r="FV63" s="360"/>
      <c r="FW63" s="360"/>
      <c r="FX63" s="360" t="str">
        <f>(Help!C17-4)&amp;"-"&amp;(Help!C17-3)</f>
        <v>2007-2008</v>
      </c>
      <c r="FY63" s="360"/>
      <c r="FZ63" s="360"/>
      <c r="GA63" s="360"/>
      <c r="GB63" s="360"/>
      <c r="GC63" s="360"/>
      <c r="GD63" s="360"/>
      <c r="GE63" s="360" t="str">
        <f>(Help!C17-5)&amp;"-"&amp;(Help!C17-4)</f>
        <v>2006-2007</v>
      </c>
      <c r="GF63" s="360"/>
      <c r="GG63" s="360"/>
      <c r="GH63" s="360"/>
      <c r="GI63" s="360"/>
      <c r="GJ63" s="360"/>
      <c r="GK63" s="360"/>
      <c r="GL63" s="360" t="str">
        <f>(Help!C17-6)&amp;"-"&amp;(Help!C17-5)</f>
        <v>2005-2006</v>
      </c>
      <c r="GM63" s="360"/>
      <c r="GN63" s="360"/>
      <c r="GO63" s="360"/>
      <c r="GP63" s="360"/>
      <c r="GQ63" s="360"/>
      <c r="GR63" s="360"/>
      <c r="GS63" s="360" t="s">
        <v>158</v>
      </c>
      <c r="GT63" s="360"/>
      <c r="GU63" s="360"/>
      <c r="GV63" s="360"/>
      <c r="GW63" s="360"/>
      <c r="GX63" s="360"/>
      <c r="GY63" s="360"/>
      <c r="GZ63" s="391"/>
    </row>
    <row r="64" spans="1:208" ht="12.75" customHeight="1" thickTop="1" x14ac:dyDescent="0.2">
      <c r="A64" s="10"/>
      <c r="B64" s="426" t="s">
        <v>80</v>
      </c>
      <c r="C64" s="427"/>
      <c r="D64" s="427"/>
      <c r="E64" s="427"/>
      <c r="F64" s="427"/>
      <c r="G64" s="427"/>
      <c r="H64" s="427"/>
      <c r="I64" s="427"/>
      <c r="J64" s="427"/>
      <c r="K64" s="427"/>
      <c r="L64" s="427"/>
      <c r="M64" s="427"/>
      <c r="N64" s="427"/>
      <c r="O64" s="427"/>
      <c r="P64" s="427"/>
      <c r="Q64" s="427"/>
      <c r="R64" s="427"/>
      <c r="S64" s="427"/>
      <c r="T64" s="427"/>
      <c r="U64" s="427"/>
      <c r="V64" s="427"/>
      <c r="W64" s="427"/>
      <c r="X64" s="427"/>
      <c r="Y64" s="427"/>
      <c r="Z64" s="427"/>
      <c r="AA64" s="427"/>
      <c r="AB64" s="427"/>
      <c r="AC64" s="427"/>
      <c r="AD64" s="427"/>
      <c r="AE64" s="427"/>
      <c r="AF64" s="427"/>
      <c r="AG64" s="428"/>
      <c r="AH64" s="408" t="s">
        <v>76</v>
      </c>
      <c r="AI64" s="408"/>
      <c r="AJ64" s="408"/>
      <c r="AK64" s="408"/>
      <c r="AL64" s="408"/>
      <c r="AM64" s="408"/>
      <c r="AN64" s="408"/>
      <c r="AO64" s="408"/>
      <c r="AP64" s="410"/>
      <c r="AQ64" s="407" t="s">
        <v>77</v>
      </c>
      <c r="AR64" s="408"/>
      <c r="AS64" s="408"/>
      <c r="AT64" s="408"/>
      <c r="AU64" s="408"/>
      <c r="AV64" s="408"/>
      <c r="AW64" s="408"/>
      <c r="AX64" s="408"/>
      <c r="AY64" s="409"/>
      <c r="BB64" s="432" t="s">
        <v>127</v>
      </c>
      <c r="BC64" s="433"/>
      <c r="BD64" s="433"/>
      <c r="BE64" s="433"/>
      <c r="BF64" s="433"/>
      <c r="BG64" s="433"/>
      <c r="BH64" s="433"/>
      <c r="BI64" s="433"/>
      <c r="BJ64" s="433"/>
      <c r="BK64" s="407"/>
      <c r="BL64" s="448" t="s">
        <v>130</v>
      </c>
      <c r="BM64" s="449"/>
      <c r="BN64" s="449"/>
      <c r="BO64" s="449"/>
      <c r="BP64" s="449"/>
      <c r="BQ64" s="449"/>
      <c r="BR64" s="449"/>
      <c r="BS64" s="449"/>
      <c r="BT64" s="449"/>
      <c r="BU64" s="450"/>
      <c r="BV64" s="410" t="s">
        <v>132</v>
      </c>
      <c r="BW64" s="433"/>
      <c r="BX64" s="433"/>
      <c r="BY64" s="433"/>
      <c r="BZ64" s="433"/>
      <c r="CA64" s="433"/>
      <c r="CB64" s="433"/>
      <c r="CC64" s="433"/>
      <c r="CD64" s="433"/>
      <c r="CE64" s="433"/>
      <c r="CF64" s="433" t="s">
        <v>134</v>
      </c>
      <c r="CG64" s="433"/>
      <c r="CH64" s="433"/>
      <c r="CI64" s="433"/>
      <c r="CJ64" s="433"/>
      <c r="CK64" s="433"/>
      <c r="CL64" s="433"/>
      <c r="CM64" s="433"/>
      <c r="CN64" s="433"/>
      <c r="CO64" s="433"/>
      <c r="CP64" s="433" t="s">
        <v>136</v>
      </c>
      <c r="CQ64" s="433"/>
      <c r="CR64" s="433"/>
      <c r="CS64" s="433"/>
      <c r="CT64" s="433"/>
      <c r="CU64" s="433"/>
      <c r="CV64" s="433"/>
      <c r="CW64" s="433"/>
      <c r="CX64" s="433"/>
      <c r="CY64" s="434"/>
      <c r="DB64" s="58" t="str">
        <f>"Cash Balance Reported to Excise Board 6-30-"&amp;Help!C17</f>
        <v>Cash Balance Reported to Excise Board 6-30-2011</v>
      </c>
      <c r="DC64" s="59"/>
      <c r="DD64" s="59"/>
      <c r="DE64" s="59"/>
      <c r="DF64" s="59"/>
      <c r="DG64" s="59"/>
      <c r="DH64" s="59"/>
      <c r="DI64" s="59"/>
      <c r="DJ64" s="59"/>
      <c r="DK64" s="59"/>
      <c r="DL64" s="59"/>
      <c r="DM64" s="59"/>
      <c r="DN64" s="59"/>
      <c r="DO64" s="59"/>
      <c r="DP64" s="59"/>
      <c r="DQ64" s="59"/>
      <c r="DR64" s="59"/>
      <c r="DS64" s="59"/>
      <c r="DT64" s="59"/>
      <c r="DU64" s="59"/>
      <c r="DV64" s="59"/>
      <c r="DW64" s="59"/>
      <c r="DX64" s="59"/>
      <c r="DY64" s="59"/>
      <c r="DZ64" s="59"/>
      <c r="EA64" s="59"/>
      <c r="EB64" s="59"/>
      <c r="EC64" s="59"/>
      <c r="ED64" s="59"/>
      <c r="EE64" s="59"/>
      <c r="EF64" s="59"/>
      <c r="EG64" s="59"/>
      <c r="EH64" s="59"/>
      <c r="EI64" s="59"/>
      <c r="EJ64" s="59"/>
      <c r="EK64" s="59"/>
      <c r="EL64" s="59"/>
      <c r="EM64" s="59"/>
      <c r="EN64" s="59"/>
      <c r="EO64" s="59"/>
      <c r="EP64" s="60"/>
      <c r="EQ64" s="477">
        <v>0</v>
      </c>
      <c r="ER64" s="478"/>
      <c r="ES64" s="478"/>
      <c r="ET64" s="478"/>
      <c r="EU64" s="478"/>
      <c r="EV64" s="478"/>
      <c r="EW64" s="478"/>
      <c r="EX64" s="478"/>
      <c r="EY64" s="479"/>
      <c r="FC64" s="453">
        <v>0</v>
      </c>
      <c r="FD64" s="453"/>
      <c r="FE64" s="453"/>
      <c r="FF64" s="453"/>
      <c r="FG64" s="453"/>
      <c r="FH64" s="453"/>
      <c r="FI64" s="453"/>
      <c r="FJ64" s="453">
        <v>0</v>
      </c>
      <c r="FK64" s="453"/>
      <c r="FL64" s="453"/>
      <c r="FM64" s="453"/>
      <c r="FN64" s="453"/>
      <c r="FO64" s="453"/>
      <c r="FP64" s="453"/>
      <c r="FQ64" s="453">
        <v>0</v>
      </c>
      <c r="FR64" s="453"/>
      <c r="FS64" s="453"/>
      <c r="FT64" s="453"/>
      <c r="FU64" s="453"/>
      <c r="FV64" s="453"/>
      <c r="FW64" s="453"/>
      <c r="FX64" s="453">
        <v>0</v>
      </c>
      <c r="FY64" s="453"/>
      <c r="FZ64" s="453"/>
      <c r="GA64" s="453"/>
      <c r="GB64" s="453"/>
      <c r="GC64" s="453"/>
      <c r="GD64" s="453"/>
      <c r="GE64" s="453">
        <v>0</v>
      </c>
      <c r="GF64" s="453"/>
      <c r="GG64" s="453"/>
      <c r="GH64" s="453"/>
      <c r="GI64" s="453"/>
      <c r="GJ64" s="453"/>
      <c r="GK64" s="453"/>
      <c r="GL64" s="453">
        <v>0</v>
      </c>
      <c r="GM64" s="453"/>
      <c r="GN64" s="453"/>
      <c r="GO64" s="453"/>
      <c r="GP64" s="453"/>
      <c r="GQ64" s="453"/>
      <c r="GR64" s="453"/>
      <c r="GS64" s="451">
        <f t="shared" ref="GS64:GS83" si="12">SUM(EQ64:GR64)</f>
        <v>0</v>
      </c>
      <c r="GT64" s="451"/>
      <c r="GU64" s="451"/>
      <c r="GV64" s="451"/>
      <c r="GW64" s="451"/>
      <c r="GX64" s="451"/>
      <c r="GY64" s="451"/>
      <c r="GZ64" s="451"/>
    </row>
    <row r="65" spans="2:208" ht="12.75" customHeight="1" thickBot="1" x14ac:dyDescent="0.25">
      <c r="B65" s="61" t="s">
        <v>103</v>
      </c>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30"/>
      <c r="AH65" s="458" t="s">
        <v>78</v>
      </c>
      <c r="AI65" s="459"/>
      <c r="AJ65" s="459"/>
      <c r="AK65" s="459"/>
      <c r="AL65" s="459"/>
      <c r="AM65" s="459"/>
      <c r="AN65" s="459"/>
      <c r="AO65" s="459"/>
      <c r="AP65" s="460"/>
      <c r="AQ65" s="461" t="s">
        <v>79</v>
      </c>
      <c r="AR65" s="459"/>
      <c r="AS65" s="459"/>
      <c r="AT65" s="459"/>
      <c r="AU65" s="459"/>
      <c r="AV65" s="459"/>
      <c r="AW65" s="459"/>
      <c r="AX65" s="459"/>
      <c r="AY65" s="462"/>
      <c r="BB65" s="365" t="s">
        <v>128</v>
      </c>
      <c r="BC65" s="366"/>
      <c r="BD65" s="366"/>
      <c r="BE65" s="366"/>
      <c r="BF65" s="366"/>
      <c r="BG65" s="366"/>
      <c r="BH65" s="366"/>
      <c r="BI65" s="366"/>
      <c r="BJ65" s="366"/>
      <c r="BK65" s="367"/>
      <c r="BL65" s="439" t="s">
        <v>131</v>
      </c>
      <c r="BM65" s="440"/>
      <c r="BN65" s="440"/>
      <c r="BO65" s="440"/>
      <c r="BP65" s="440"/>
      <c r="BQ65" s="440"/>
      <c r="BR65" s="440"/>
      <c r="BS65" s="440"/>
      <c r="BT65" s="440"/>
      <c r="BU65" s="441"/>
      <c r="BV65" s="365" t="s">
        <v>133</v>
      </c>
      <c r="BW65" s="366"/>
      <c r="BX65" s="366"/>
      <c r="BY65" s="366"/>
      <c r="BZ65" s="366"/>
      <c r="CA65" s="366"/>
      <c r="CB65" s="366"/>
      <c r="CC65" s="366"/>
      <c r="CD65" s="366"/>
      <c r="CE65" s="366"/>
      <c r="CF65" s="366" t="s">
        <v>135</v>
      </c>
      <c r="CG65" s="366"/>
      <c r="CH65" s="366"/>
      <c r="CI65" s="366"/>
      <c r="CJ65" s="366"/>
      <c r="CK65" s="366"/>
      <c r="CL65" s="366"/>
      <c r="CM65" s="366"/>
      <c r="CN65" s="366"/>
      <c r="CO65" s="366"/>
      <c r="CP65" s="366" t="s">
        <v>137</v>
      </c>
      <c r="CQ65" s="366"/>
      <c r="CR65" s="366"/>
      <c r="CS65" s="366"/>
      <c r="CT65" s="366"/>
      <c r="CU65" s="366"/>
      <c r="CV65" s="366"/>
      <c r="CW65" s="366"/>
      <c r="CX65" s="366"/>
      <c r="CY65" s="367"/>
      <c r="DB65" s="62" t="s">
        <v>141</v>
      </c>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4"/>
      <c r="EQ65" s="480">
        <v>0</v>
      </c>
      <c r="ER65" s="481"/>
      <c r="ES65" s="481"/>
      <c r="ET65" s="481"/>
      <c r="EU65" s="481"/>
      <c r="EV65" s="481"/>
      <c r="EW65" s="481"/>
      <c r="EX65" s="481"/>
      <c r="EY65" s="482"/>
      <c r="FC65" s="453">
        <v>0</v>
      </c>
      <c r="FD65" s="453"/>
      <c r="FE65" s="453"/>
      <c r="FF65" s="453"/>
      <c r="FG65" s="453"/>
      <c r="FH65" s="453"/>
      <c r="FI65" s="453"/>
      <c r="FJ65" s="453">
        <v>0</v>
      </c>
      <c r="FK65" s="453"/>
      <c r="FL65" s="453"/>
      <c r="FM65" s="453"/>
      <c r="FN65" s="453"/>
      <c r="FO65" s="453"/>
      <c r="FP65" s="453"/>
      <c r="FQ65" s="453">
        <v>0</v>
      </c>
      <c r="FR65" s="453"/>
      <c r="FS65" s="453"/>
      <c r="FT65" s="453"/>
      <c r="FU65" s="453"/>
      <c r="FV65" s="453"/>
      <c r="FW65" s="453"/>
      <c r="FX65" s="453">
        <v>0</v>
      </c>
      <c r="FY65" s="453"/>
      <c r="FZ65" s="453"/>
      <c r="GA65" s="453"/>
      <c r="GB65" s="453"/>
      <c r="GC65" s="453"/>
      <c r="GD65" s="453"/>
      <c r="GE65" s="453">
        <v>0</v>
      </c>
      <c r="GF65" s="453"/>
      <c r="GG65" s="453"/>
      <c r="GH65" s="453"/>
      <c r="GI65" s="453"/>
      <c r="GJ65" s="453"/>
      <c r="GK65" s="453"/>
      <c r="GL65" s="453">
        <v>0</v>
      </c>
      <c r="GM65" s="453"/>
      <c r="GN65" s="453"/>
      <c r="GO65" s="453"/>
      <c r="GP65" s="453"/>
      <c r="GQ65" s="453"/>
      <c r="GR65" s="453"/>
      <c r="GS65" s="451">
        <f t="shared" si="12"/>
        <v>0</v>
      </c>
      <c r="GT65" s="451"/>
      <c r="GU65" s="451"/>
      <c r="GV65" s="451"/>
      <c r="GW65" s="451"/>
      <c r="GX65" s="451"/>
      <c r="GY65" s="451"/>
      <c r="GZ65" s="451"/>
    </row>
    <row r="66" spans="2:208" ht="12.75" customHeight="1" thickTop="1" x14ac:dyDescent="0.2">
      <c r="B66" s="456" t="s">
        <v>727</v>
      </c>
      <c r="C66" s="457"/>
      <c r="D66" s="457"/>
      <c r="E66" s="457"/>
      <c r="F66" s="457"/>
      <c r="G66" s="457"/>
      <c r="H66" s="457"/>
      <c r="I66" s="457"/>
      <c r="J66" s="457"/>
      <c r="K66" s="457"/>
      <c r="L66" s="457"/>
      <c r="M66" s="457"/>
      <c r="N66" s="457"/>
      <c r="O66" s="457"/>
      <c r="P66" s="457"/>
      <c r="Q66" s="457"/>
      <c r="R66" s="457"/>
      <c r="S66" s="457"/>
      <c r="T66" s="457"/>
      <c r="U66" s="457"/>
      <c r="V66" s="457"/>
      <c r="W66" s="457"/>
      <c r="X66" s="457"/>
      <c r="Y66" s="457"/>
      <c r="Z66" s="457"/>
      <c r="AA66" s="457"/>
      <c r="AB66" s="457"/>
      <c r="AC66" s="457"/>
      <c r="AD66" s="457"/>
      <c r="AE66" s="457"/>
      <c r="AF66" s="457"/>
      <c r="AG66" s="457"/>
      <c r="AH66" s="342">
        <v>0</v>
      </c>
      <c r="AI66" s="343"/>
      <c r="AJ66" s="343"/>
      <c r="AK66" s="343"/>
      <c r="AL66" s="343"/>
      <c r="AM66" s="343"/>
      <c r="AN66" s="343"/>
      <c r="AO66" s="343"/>
      <c r="AP66" s="344"/>
      <c r="AQ66" s="342">
        <v>0</v>
      </c>
      <c r="AR66" s="343"/>
      <c r="AS66" s="343"/>
      <c r="AT66" s="343"/>
      <c r="AU66" s="343"/>
      <c r="AV66" s="343"/>
      <c r="AW66" s="343"/>
      <c r="AX66" s="343"/>
      <c r="AY66" s="344"/>
      <c r="BB66" s="451">
        <f t="shared" ref="BB66:BB74" si="13">AQ66-AH66</f>
        <v>0</v>
      </c>
      <c r="BC66" s="451"/>
      <c r="BD66" s="451"/>
      <c r="BE66" s="451"/>
      <c r="BF66" s="451"/>
      <c r="BG66" s="451"/>
      <c r="BH66" s="451"/>
      <c r="BI66" s="451"/>
      <c r="BJ66" s="451"/>
      <c r="BK66" s="451"/>
      <c r="BL66" s="452">
        <f t="shared" ref="BL66:BL74" si="14">IF(AQ66=0,0.9,IF(CF66=0,0,CF66/AQ66))</f>
        <v>0.9</v>
      </c>
      <c r="BM66" s="452"/>
      <c r="BN66" s="452"/>
      <c r="BO66" s="452"/>
      <c r="BP66" s="452"/>
      <c r="BQ66" s="452"/>
      <c r="BR66" s="452"/>
      <c r="BS66" s="452"/>
      <c r="BT66" s="452"/>
      <c r="BU66" s="452"/>
      <c r="BV66" s="453">
        <v>0</v>
      </c>
      <c r="BW66" s="453"/>
      <c r="BX66" s="453"/>
      <c r="BY66" s="453"/>
      <c r="BZ66" s="453"/>
      <c r="CA66" s="453"/>
      <c r="CB66" s="453"/>
      <c r="CC66" s="453"/>
      <c r="CD66" s="453"/>
      <c r="CE66" s="453"/>
      <c r="CF66" s="453">
        <v>0</v>
      </c>
      <c r="CG66" s="453"/>
      <c r="CH66" s="453"/>
      <c r="CI66" s="453"/>
      <c r="CJ66" s="453"/>
      <c r="CK66" s="453"/>
      <c r="CL66" s="453"/>
      <c r="CM66" s="453"/>
      <c r="CN66" s="453"/>
      <c r="CO66" s="453"/>
      <c r="CP66" s="435">
        <f t="shared" ref="CP66:CP74" si="15">CF66</f>
        <v>0</v>
      </c>
      <c r="CQ66" s="435"/>
      <c r="CR66" s="435"/>
      <c r="CS66" s="435"/>
      <c r="CT66" s="435"/>
      <c r="CU66" s="435"/>
      <c r="CV66" s="435"/>
      <c r="CW66" s="435"/>
      <c r="CX66" s="435"/>
      <c r="CY66" s="435"/>
      <c r="DB66" s="62" t="s">
        <v>142</v>
      </c>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4"/>
      <c r="EQ66" s="411">
        <f>FC65</f>
        <v>0</v>
      </c>
      <c r="ER66" s="408"/>
      <c r="ES66" s="408"/>
      <c r="ET66" s="408"/>
      <c r="EU66" s="408"/>
      <c r="EV66" s="408"/>
      <c r="EW66" s="408"/>
      <c r="EX66" s="408"/>
      <c r="EY66" s="409"/>
      <c r="FC66" s="451">
        <f>FJ65</f>
        <v>0</v>
      </c>
      <c r="FD66" s="451"/>
      <c r="FE66" s="451"/>
      <c r="FF66" s="451"/>
      <c r="FG66" s="451"/>
      <c r="FH66" s="451"/>
      <c r="FI66" s="451"/>
      <c r="FJ66" s="451">
        <f>FQ65</f>
        <v>0</v>
      </c>
      <c r="FK66" s="451"/>
      <c r="FL66" s="451"/>
      <c r="FM66" s="451"/>
      <c r="FN66" s="451"/>
      <c r="FO66" s="451"/>
      <c r="FP66" s="451"/>
      <c r="FQ66" s="451">
        <f>FX65</f>
        <v>0</v>
      </c>
      <c r="FR66" s="451"/>
      <c r="FS66" s="451"/>
      <c r="FT66" s="451"/>
      <c r="FU66" s="451"/>
      <c r="FV66" s="451"/>
      <c r="FW66" s="451"/>
      <c r="FX66" s="451">
        <f>GE65</f>
        <v>0</v>
      </c>
      <c r="FY66" s="451"/>
      <c r="FZ66" s="451"/>
      <c r="GA66" s="451"/>
      <c r="GB66" s="451"/>
      <c r="GC66" s="451"/>
      <c r="GD66" s="451"/>
      <c r="GE66" s="451">
        <f>GL65</f>
        <v>0</v>
      </c>
      <c r="GF66" s="451"/>
      <c r="GG66" s="451"/>
      <c r="GH66" s="451"/>
      <c r="GI66" s="451"/>
      <c r="GJ66" s="451"/>
      <c r="GK66" s="451"/>
      <c r="GL66" s="453">
        <v>0</v>
      </c>
      <c r="GM66" s="453"/>
      <c r="GN66" s="453"/>
      <c r="GO66" s="453"/>
      <c r="GP66" s="453"/>
      <c r="GQ66" s="453"/>
      <c r="GR66" s="453"/>
      <c r="GS66" s="451">
        <f t="shared" si="12"/>
        <v>0</v>
      </c>
      <c r="GT66" s="451"/>
      <c r="GU66" s="451"/>
      <c r="GV66" s="451"/>
      <c r="GW66" s="451"/>
      <c r="GX66" s="451"/>
      <c r="GY66" s="451"/>
      <c r="GZ66" s="451"/>
    </row>
    <row r="67" spans="2:208" ht="12.75" customHeight="1" x14ac:dyDescent="0.2">
      <c r="B67" s="454" t="s">
        <v>728</v>
      </c>
      <c r="C67" s="455"/>
      <c r="D67" s="455"/>
      <c r="E67" s="455"/>
      <c r="F67" s="455"/>
      <c r="G67" s="455"/>
      <c r="H67" s="455"/>
      <c r="I67" s="455"/>
      <c r="J67" s="455"/>
      <c r="K67" s="455"/>
      <c r="L67" s="455"/>
      <c r="M67" s="455"/>
      <c r="N67" s="455"/>
      <c r="O67" s="455"/>
      <c r="P67" s="455"/>
      <c r="Q67" s="455"/>
      <c r="R67" s="455"/>
      <c r="S67" s="455"/>
      <c r="T67" s="455"/>
      <c r="U67" s="455"/>
      <c r="V67" s="455"/>
      <c r="W67" s="455"/>
      <c r="X67" s="455"/>
      <c r="Y67" s="455"/>
      <c r="Z67" s="455"/>
      <c r="AA67" s="455"/>
      <c r="AB67" s="455"/>
      <c r="AC67" s="455"/>
      <c r="AD67" s="455"/>
      <c r="AE67" s="455"/>
      <c r="AF67" s="455"/>
      <c r="AG67" s="455"/>
      <c r="AH67" s="342">
        <v>0</v>
      </c>
      <c r="AI67" s="343"/>
      <c r="AJ67" s="343"/>
      <c r="AK67" s="343"/>
      <c r="AL67" s="343"/>
      <c r="AM67" s="343"/>
      <c r="AN67" s="343"/>
      <c r="AO67" s="343"/>
      <c r="AP67" s="344"/>
      <c r="AQ67" s="342">
        <v>0</v>
      </c>
      <c r="AR67" s="343"/>
      <c r="AS67" s="343"/>
      <c r="AT67" s="343"/>
      <c r="AU67" s="343"/>
      <c r="AV67" s="343"/>
      <c r="AW67" s="343"/>
      <c r="AX67" s="343"/>
      <c r="AY67" s="344"/>
      <c r="BB67" s="451">
        <f t="shared" si="13"/>
        <v>0</v>
      </c>
      <c r="BC67" s="451"/>
      <c r="BD67" s="451"/>
      <c r="BE67" s="451"/>
      <c r="BF67" s="451"/>
      <c r="BG67" s="451"/>
      <c r="BH67" s="451"/>
      <c r="BI67" s="451"/>
      <c r="BJ67" s="451"/>
      <c r="BK67" s="451"/>
      <c r="BL67" s="452">
        <f t="shared" si="14"/>
        <v>0.9</v>
      </c>
      <c r="BM67" s="452"/>
      <c r="BN67" s="452"/>
      <c r="BO67" s="452"/>
      <c r="BP67" s="452"/>
      <c r="BQ67" s="452"/>
      <c r="BR67" s="452"/>
      <c r="BS67" s="452"/>
      <c r="BT67" s="452"/>
      <c r="BU67" s="452"/>
      <c r="BV67" s="453">
        <v>0</v>
      </c>
      <c r="BW67" s="453"/>
      <c r="BX67" s="453"/>
      <c r="BY67" s="453"/>
      <c r="BZ67" s="453"/>
      <c r="CA67" s="453"/>
      <c r="CB67" s="453"/>
      <c r="CC67" s="453"/>
      <c r="CD67" s="453"/>
      <c r="CE67" s="453"/>
      <c r="CF67" s="453">
        <v>0</v>
      </c>
      <c r="CG67" s="453"/>
      <c r="CH67" s="453"/>
      <c r="CI67" s="453"/>
      <c r="CJ67" s="453"/>
      <c r="CK67" s="453"/>
      <c r="CL67" s="453"/>
      <c r="CM67" s="453"/>
      <c r="CN67" s="453"/>
      <c r="CO67" s="453"/>
      <c r="CP67" s="435">
        <f t="shared" si="15"/>
        <v>0</v>
      </c>
      <c r="CQ67" s="435"/>
      <c r="CR67" s="435"/>
      <c r="CS67" s="435"/>
      <c r="CT67" s="435"/>
      <c r="CU67" s="435"/>
      <c r="CV67" s="435"/>
      <c r="CW67" s="435"/>
      <c r="CX67" s="435"/>
      <c r="CY67" s="435"/>
      <c r="DB67" s="62" t="s">
        <v>143</v>
      </c>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4"/>
      <c r="EQ67" s="411">
        <f>EQ64-EQ65+EQ66</f>
        <v>0</v>
      </c>
      <c r="ER67" s="408"/>
      <c r="ES67" s="408"/>
      <c r="ET67" s="408"/>
      <c r="EU67" s="408"/>
      <c r="EV67" s="408"/>
      <c r="EW67" s="408"/>
      <c r="EX67" s="408"/>
      <c r="EY67" s="409"/>
      <c r="FC67" s="451">
        <f>FC64-FC65+FC66</f>
        <v>0</v>
      </c>
      <c r="FD67" s="451"/>
      <c r="FE67" s="451"/>
      <c r="FF67" s="451"/>
      <c r="FG67" s="451"/>
      <c r="FH67" s="451"/>
      <c r="FI67" s="451"/>
      <c r="FJ67" s="451">
        <f>FJ64-FJ65+FJ66</f>
        <v>0</v>
      </c>
      <c r="FK67" s="451"/>
      <c r="FL67" s="451"/>
      <c r="FM67" s="451"/>
      <c r="FN67" s="451"/>
      <c r="FO67" s="451"/>
      <c r="FP67" s="451"/>
      <c r="FQ67" s="451">
        <f>FQ64-FQ65+FQ66</f>
        <v>0</v>
      </c>
      <c r="FR67" s="451"/>
      <c r="FS67" s="451"/>
      <c r="FT67" s="451"/>
      <c r="FU67" s="451"/>
      <c r="FV67" s="451"/>
      <c r="FW67" s="451"/>
      <c r="FX67" s="451">
        <f>FX64-FX65+FX66</f>
        <v>0</v>
      </c>
      <c r="FY67" s="451"/>
      <c r="FZ67" s="451"/>
      <c r="GA67" s="451"/>
      <c r="GB67" s="451"/>
      <c r="GC67" s="451"/>
      <c r="GD67" s="451"/>
      <c r="GE67" s="451">
        <f>GE64-GE65+GE66</f>
        <v>0</v>
      </c>
      <c r="GF67" s="451"/>
      <c r="GG67" s="451"/>
      <c r="GH67" s="451"/>
      <c r="GI67" s="451"/>
      <c r="GJ67" s="451"/>
      <c r="GK67" s="451"/>
      <c r="GL67" s="451">
        <f>GL64-GL65+GL66</f>
        <v>0</v>
      </c>
      <c r="GM67" s="451"/>
      <c r="GN67" s="451"/>
      <c r="GO67" s="451"/>
      <c r="GP67" s="451"/>
      <c r="GQ67" s="451"/>
      <c r="GR67" s="451"/>
      <c r="GS67" s="451">
        <f t="shared" si="12"/>
        <v>0</v>
      </c>
      <c r="GT67" s="451"/>
      <c r="GU67" s="451"/>
      <c r="GV67" s="451"/>
      <c r="GW67" s="451"/>
      <c r="GX67" s="451"/>
      <c r="GY67" s="451"/>
      <c r="GZ67" s="451"/>
    </row>
    <row r="68" spans="2:208" ht="12.75" customHeight="1" x14ac:dyDescent="0.2">
      <c r="B68" s="454" t="s">
        <v>729</v>
      </c>
      <c r="C68" s="455"/>
      <c r="D68" s="455"/>
      <c r="E68" s="455"/>
      <c r="F68" s="455"/>
      <c r="G68" s="455"/>
      <c r="H68" s="455"/>
      <c r="I68" s="455"/>
      <c r="J68" s="455"/>
      <c r="K68" s="455"/>
      <c r="L68" s="455"/>
      <c r="M68" s="455"/>
      <c r="N68" s="455"/>
      <c r="O68" s="455"/>
      <c r="P68" s="455"/>
      <c r="Q68" s="455"/>
      <c r="R68" s="455"/>
      <c r="S68" s="455"/>
      <c r="T68" s="455"/>
      <c r="U68" s="455"/>
      <c r="V68" s="455"/>
      <c r="W68" s="455"/>
      <c r="X68" s="455"/>
      <c r="Y68" s="455"/>
      <c r="Z68" s="455"/>
      <c r="AA68" s="455"/>
      <c r="AB68" s="455"/>
      <c r="AC68" s="455"/>
      <c r="AD68" s="455"/>
      <c r="AE68" s="455"/>
      <c r="AF68" s="455"/>
      <c r="AG68" s="455"/>
      <c r="AH68" s="342">
        <v>0</v>
      </c>
      <c r="AI68" s="343"/>
      <c r="AJ68" s="343"/>
      <c r="AK68" s="343"/>
      <c r="AL68" s="343"/>
      <c r="AM68" s="343"/>
      <c r="AN68" s="343"/>
      <c r="AO68" s="343"/>
      <c r="AP68" s="344"/>
      <c r="AQ68" s="342">
        <v>0</v>
      </c>
      <c r="AR68" s="343"/>
      <c r="AS68" s="343"/>
      <c r="AT68" s="343"/>
      <c r="AU68" s="343"/>
      <c r="AV68" s="343"/>
      <c r="AW68" s="343"/>
      <c r="AX68" s="343"/>
      <c r="AY68" s="344"/>
      <c r="BB68" s="451">
        <f t="shared" si="13"/>
        <v>0</v>
      </c>
      <c r="BC68" s="451"/>
      <c r="BD68" s="451"/>
      <c r="BE68" s="451"/>
      <c r="BF68" s="451"/>
      <c r="BG68" s="451"/>
      <c r="BH68" s="451"/>
      <c r="BI68" s="451"/>
      <c r="BJ68" s="451"/>
      <c r="BK68" s="451"/>
      <c r="BL68" s="452">
        <f t="shared" si="14"/>
        <v>0.9</v>
      </c>
      <c r="BM68" s="452"/>
      <c r="BN68" s="452"/>
      <c r="BO68" s="452"/>
      <c r="BP68" s="452"/>
      <c r="BQ68" s="452"/>
      <c r="BR68" s="452"/>
      <c r="BS68" s="452"/>
      <c r="BT68" s="452"/>
      <c r="BU68" s="452"/>
      <c r="BV68" s="453">
        <v>0</v>
      </c>
      <c r="BW68" s="453"/>
      <c r="BX68" s="453"/>
      <c r="BY68" s="453"/>
      <c r="BZ68" s="453"/>
      <c r="CA68" s="453"/>
      <c r="CB68" s="453"/>
      <c r="CC68" s="453"/>
      <c r="CD68" s="453"/>
      <c r="CE68" s="453"/>
      <c r="CF68" s="453">
        <v>0</v>
      </c>
      <c r="CG68" s="453"/>
      <c r="CH68" s="453"/>
      <c r="CI68" s="453"/>
      <c r="CJ68" s="453"/>
      <c r="CK68" s="453"/>
      <c r="CL68" s="453"/>
      <c r="CM68" s="453"/>
      <c r="CN68" s="453"/>
      <c r="CO68" s="453"/>
      <c r="CP68" s="435">
        <f t="shared" si="15"/>
        <v>0</v>
      </c>
      <c r="CQ68" s="435"/>
      <c r="CR68" s="435"/>
      <c r="CS68" s="435"/>
      <c r="CT68" s="435"/>
      <c r="CU68" s="435"/>
      <c r="CV68" s="435"/>
      <c r="CW68" s="435"/>
      <c r="CX68" s="435"/>
      <c r="CY68" s="435"/>
      <c r="DB68" s="62" t="s">
        <v>144</v>
      </c>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4"/>
      <c r="EQ68" s="483">
        <f>EQ107</f>
        <v>0</v>
      </c>
      <c r="ER68" s="484"/>
      <c r="ES68" s="484"/>
      <c r="ET68" s="484"/>
      <c r="EU68" s="484"/>
      <c r="EV68" s="484"/>
      <c r="EW68" s="484"/>
      <c r="EX68" s="484"/>
      <c r="EY68" s="485"/>
      <c r="FC68" s="453">
        <v>0</v>
      </c>
      <c r="FD68" s="453"/>
      <c r="FE68" s="453"/>
      <c r="FF68" s="453"/>
      <c r="FG68" s="453"/>
      <c r="FH68" s="453"/>
      <c r="FI68" s="453"/>
      <c r="FJ68" s="453">
        <v>0</v>
      </c>
      <c r="FK68" s="453"/>
      <c r="FL68" s="453"/>
      <c r="FM68" s="453"/>
      <c r="FN68" s="453"/>
      <c r="FO68" s="453"/>
      <c r="FP68" s="453"/>
      <c r="FQ68" s="453">
        <v>0</v>
      </c>
      <c r="FR68" s="453"/>
      <c r="FS68" s="453"/>
      <c r="FT68" s="453"/>
      <c r="FU68" s="453"/>
      <c r="FV68" s="453"/>
      <c r="FW68" s="453"/>
      <c r="FX68" s="453">
        <v>0</v>
      </c>
      <c r="FY68" s="453"/>
      <c r="FZ68" s="453"/>
      <c r="GA68" s="453"/>
      <c r="GB68" s="453"/>
      <c r="GC68" s="453"/>
      <c r="GD68" s="453"/>
      <c r="GE68" s="453">
        <v>0</v>
      </c>
      <c r="GF68" s="453"/>
      <c r="GG68" s="453"/>
      <c r="GH68" s="453"/>
      <c r="GI68" s="453"/>
      <c r="GJ68" s="453"/>
      <c r="GK68" s="453"/>
      <c r="GL68" s="453">
        <v>0</v>
      </c>
      <c r="GM68" s="453"/>
      <c r="GN68" s="453"/>
      <c r="GO68" s="453"/>
      <c r="GP68" s="453"/>
      <c r="GQ68" s="453"/>
      <c r="GR68" s="453"/>
      <c r="GS68" s="451">
        <f t="shared" si="12"/>
        <v>0</v>
      </c>
      <c r="GT68" s="451"/>
      <c r="GU68" s="451"/>
      <c r="GV68" s="451"/>
      <c r="GW68" s="451"/>
      <c r="GX68" s="451"/>
      <c r="GY68" s="451"/>
      <c r="GZ68" s="451"/>
    </row>
    <row r="69" spans="2:208" ht="12.75" customHeight="1" x14ac:dyDescent="0.2">
      <c r="B69" s="454" t="s">
        <v>730</v>
      </c>
      <c r="C69" s="455"/>
      <c r="D69" s="455"/>
      <c r="E69" s="455"/>
      <c r="F69" s="455"/>
      <c r="G69" s="455"/>
      <c r="H69" s="455"/>
      <c r="I69" s="455"/>
      <c r="J69" s="455"/>
      <c r="K69" s="455"/>
      <c r="L69" s="455"/>
      <c r="M69" s="455"/>
      <c r="N69" s="455"/>
      <c r="O69" s="455"/>
      <c r="P69" s="455"/>
      <c r="Q69" s="455"/>
      <c r="R69" s="455"/>
      <c r="S69" s="455"/>
      <c r="T69" s="455"/>
      <c r="U69" s="455"/>
      <c r="V69" s="455"/>
      <c r="W69" s="455"/>
      <c r="X69" s="455"/>
      <c r="Y69" s="455"/>
      <c r="Z69" s="455"/>
      <c r="AA69" s="455"/>
      <c r="AB69" s="455"/>
      <c r="AC69" s="455"/>
      <c r="AD69" s="455"/>
      <c r="AE69" s="455"/>
      <c r="AF69" s="455"/>
      <c r="AG69" s="455"/>
      <c r="AH69" s="342">
        <v>0</v>
      </c>
      <c r="AI69" s="343"/>
      <c r="AJ69" s="343"/>
      <c r="AK69" s="343"/>
      <c r="AL69" s="343"/>
      <c r="AM69" s="343"/>
      <c r="AN69" s="343"/>
      <c r="AO69" s="343"/>
      <c r="AP69" s="344"/>
      <c r="AQ69" s="342">
        <v>0</v>
      </c>
      <c r="AR69" s="343"/>
      <c r="AS69" s="343"/>
      <c r="AT69" s="343"/>
      <c r="AU69" s="343"/>
      <c r="AV69" s="343"/>
      <c r="AW69" s="343"/>
      <c r="AX69" s="343"/>
      <c r="AY69" s="344"/>
      <c r="BB69" s="451">
        <f t="shared" si="13"/>
        <v>0</v>
      </c>
      <c r="BC69" s="451"/>
      <c r="BD69" s="451"/>
      <c r="BE69" s="451"/>
      <c r="BF69" s="451"/>
      <c r="BG69" s="451"/>
      <c r="BH69" s="451"/>
      <c r="BI69" s="451"/>
      <c r="BJ69" s="451"/>
      <c r="BK69" s="451"/>
      <c r="BL69" s="452">
        <f t="shared" si="14"/>
        <v>0.9</v>
      </c>
      <c r="BM69" s="452"/>
      <c r="BN69" s="452"/>
      <c r="BO69" s="452"/>
      <c r="BP69" s="452"/>
      <c r="BQ69" s="452"/>
      <c r="BR69" s="452"/>
      <c r="BS69" s="452"/>
      <c r="BT69" s="452"/>
      <c r="BU69" s="452"/>
      <c r="BV69" s="453">
        <v>0</v>
      </c>
      <c r="BW69" s="453"/>
      <c r="BX69" s="453"/>
      <c r="BY69" s="453"/>
      <c r="BZ69" s="453"/>
      <c r="CA69" s="453"/>
      <c r="CB69" s="453"/>
      <c r="CC69" s="453"/>
      <c r="CD69" s="453"/>
      <c r="CE69" s="453"/>
      <c r="CF69" s="453">
        <v>0</v>
      </c>
      <c r="CG69" s="453"/>
      <c r="CH69" s="453"/>
      <c r="CI69" s="453"/>
      <c r="CJ69" s="453"/>
      <c r="CK69" s="453"/>
      <c r="CL69" s="453"/>
      <c r="CM69" s="453"/>
      <c r="CN69" s="453"/>
      <c r="CO69" s="453"/>
      <c r="CP69" s="435">
        <f t="shared" si="15"/>
        <v>0</v>
      </c>
      <c r="CQ69" s="435"/>
      <c r="CR69" s="435"/>
      <c r="CS69" s="435"/>
      <c r="CT69" s="435"/>
      <c r="CU69" s="435"/>
      <c r="CV69" s="435"/>
      <c r="CW69" s="435"/>
      <c r="CX69" s="435"/>
      <c r="CY69" s="435"/>
      <c r="DB69" s="62" t="s">
        <v>145</v>
      </c>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4"/>
      <c r="EQ69" s="411">
        <f>AQ114</f>
        <v>0</v>
      </c>
      <c r="ER69" s="408"/>
      <c r="ES69" s="408"/>
      <c r="ET69" s="408"/>
      <c r="EU69" s="408"/>
      <c r="EV69" s="408"/>
      <c r="EW69" s="408"/>
      <c r="EX69" s="408"/>
      <c r="EY69" s="409"/>
      <c r="FC69" s="453">
        <v>0</v>
      </c>
      <c r="FD69" s="453"/>
      <c r="FE69" s="453"/>
      <c r="FF69" s="453"/>
      <c r="FG69" s="453"/>
      <c r="FH69" s="453"/>
      <c r="FI69" s="453"/>
      <c r="FJ69" s="453">
        <v>0</v>
      </c>
      <c r="FK69" s="453"/>
      <c r="FL69" s="453"/>
      <c r="FM69" s="453"/>
      <c r="FN69" s="453"/>
      <c r="FO69" s="453"/>
      <c r="FP69" s="453"/>
      <c r="FQ69" s="453">
        <v>0</v>
      </c>
      <c r="FR69" s="453"/>
      <c r="FS69" s="453"/>
      <c r="FT69" s="453"/>
      <c r="FU69" s="453"/>
      <c r="FV69" s="453"/>
      <c r="FW69" s="453"/>
      <c r="FX69" s="453">
        <v>0</v>
      </c>
      <c r="FY69" s="453"/>
      <c r="FZ69" s="453"/>
      <c r="GA69" s="453"/>
      <c r="GB69" s="453"/>
      <c r="GC69" s="453"/>
      <c r="GD69" s="453"/>
      <c r="GE69" s="453">
        <v>0</v>
      </c>
      <c r="GF69" s="453"/>
      <c r="GG69" s="453"/>
      <c r="GH69" s="453"/>
      <c r="GI69" s="453"/>
      <c r="GJ69" s="453"/>
      <c r="GK69" s="453"/>
      <c r="GL69" s="453">
        <v>0</v>
      </c>
      <c r="GM69" s="453"/>
      <c r="GN69" s="453"/>
      <c r="GO69" s="453"/>
      <c r="GP69" s="453"/>
      <c r="GQ69" s="453"/>
      <c r="GR69" s="453"/>
      <c r="GS69" s="451">
        <f t="shared" si="12"/>
        <v>0</v>
      </c>
      <c r="GT69" s="451"/>
      <c r="GU69" s="451"/>
      <c r="GV69" s="451"/>
      <c r="GW69" s="451"/>
      <c r="GX69" s="451"/>
      <c r="GY69" s="451"/>
      <c r="GZ69" s="451"/>
    </row>
    <row r="70" spans="2:208" ht="12.75" customHeight="1" x14ac:dyDescent="0.2">
      <c r="B70" s="454" t="s">
        <v>731</v>
      </c>
      <c r="C70" s="455"/>
      <c r="D70" s="455"/>
      <c r="E70" s="455"/>
      <c r="F70" s="455"/>
      <c r="G70" s="455"/>
      <c r="H70" s="455"/>
      <c r="I70" s="455"/>
      <c r="J70" s="455"/>
      <c r="K70" s="455"/>
      <c r="L70" s="455"/>
      <c r="M70" s="455"/>
      <c r="N70" s="455"/>
      <c r="O70" s="455"/>
      <c r="P70" s="455"/>
      <c r="Q70" s="455"/>
      <c r="R70" s="455"/>
      <c r="S70" s="455"/>
      <c r="T70" s="455"/>
      <c r="U70" s="455"/>
      <c r="V70" s="455"/>
      <c r="W70" s="455"/>
      <c r="X70" s="455"/>
      <c r="Y70" s="455"/>
      <c r="Z70" s="455"/>
      <c r="AA70" s="455"/>
      <c r="AB70" s="455"/>
      <c r="AC70" s="455"/>
      <c r="AD70" s="455"/>
      <c r="AE70" s="455"/>
      <c r="AF70" s="455"/>
      <c r="AG70" s="455"/>
      <c r="AH70" s="342">
        <v>0</v>
      </c>
      <c r="AI70" s="343"/>
      <c r="AJ70" s="343"/>
      <c r="AK70" s="343"/>
      <c r="AL70" s="343"/>
      <c r="AM70" s="343"/>
      <c r="AN70" s="343"/>
      <c r="AO70" s="343"/>
      <c r="AP70" s="344"/>
      <c r="AQ70" s="342">
        <v>0</v>
      </c>
      <c r="AR70" s="343"/>
      <c r="AS70" s="343"/>
      <c r="AT70" s="343"/>
      <c r="AU70" s="343"/>
      <c r="AV70" s="343"/>
      <c r="AW70" s="343"/>
      <c r="AX70" s="343"/>
      <c r="AY70" s="344"/>
      <c r="BB70" s="451">
        <f t="shared" si="13"/>
        <v>0</v>
      </c>
      <c r="BC70" s="451"/>
      <c r="BD70" s="451"/>
      <c r="BE70" s="451"/>
      <c r="BF70" s="451"/>
      <c r="BG70" s="451"/>
      <c r="BH70" s="451"/>
      <c r="BI70" s="451"/>
      <c r="BJ70" s="451"/>
      <c r="BK70" s="451"/>
      <c r="BL70" s="452">
        <f t="shared" si="14"/>
        <v>0.9</v>
      </c>
      <c r="BM70" s="452"/>
      <c r="BN70" s="452"/>
      <c r="BO70" s="452"/>
      <c r="BP70" s="452"/>
      <c r="BQ70" s="452"/>
      <c r="BR70" s="452"/>
      <c r="BS70" s="452"/>
      <c r="BT70" s="452"/>
      <c r="BU70" s="452"/>
      <c r="BV70" s="453">
        <v>0</v>
      </c>
      <c r="BW70" s="453"/>
      <c r="BX70" s="453"/>
      <c r="BY70" s="453"/>
      <c r="BZ70" s="453"/>
      <c r="CA70" s="453"/>
      <c r="CB70" s="453"/>
      <c r="CC70" s="453"/>
      <c r="CD70" s="453"/>
      <c r="CE70" s="453"/>
      <c r="CF70" s="453">
        <v>0</v>
      </c>
      <c r="CG70" s="453"/>
      <c r="CH70" s="453"/>
      <c r="CI70" s="453"/>
      <c r="CJ70" s="453"/>
      <c r="CK70" s="453"/>
      <c r="CL70" s="453"/>
      <c r="CM70" s="453"/>
      <c r="CN70" s="453"/>
      <c r="CO70" s="453"/>
      <c r="CP70" s="435">
        <f t="shared" si="15"/>
        <v>0</v>
      </c>
      <c r="CQ70" s="435"/>
      <c r="CR70" s="435"/>
      <c r="CS70" s="435"/>
      <c r="CT70" s="435"/>
      <c r="CU70" s="435"/>
      <c r="CV70" s="435"/>
      <c r="CW70" s="435"/>
      <c r="CX70" s="435"/>
      <c r="CY70" s="435"/>
      <c r="DB70" s="62" t="s">
        <v>146</v>
      </c>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4"/>
      <c r="EQ70" s="411">
        <f>FC83</f>
        <v>0</v>
      </c>
      <c r="ER70" s="408"/>
      <c r="ES70" s="408"/>
      <c r="ET70" s="408"/>
      <c r="EU70" s="408"/>
      <c r="EV70" s="408"/>
      <c r="EW70" s="408"/>
      <c r="EX70" s="408"/>
      <c r="EY70" s="409"/>
      <c r="FC70" s="453">
        <v>0</v>
      </c>
      <c r="FD70" s="453"/>
      <c r="FE70" s="453"/>
      <c r="FF70" s="453"/>
      <c r="FG70" s="453"/>
      <c r="FH70" s="453"/>
      <c r="FI70" s="453"/>
      <c r="FJ70" s="453">
        <v>0</v>
      </c>
      <c r="FK70" s="453"/>
      <c r="FL70" s="453"/>
      <c r="FM70" s="453"/>
      <c r="FN70" s="453"/>
      <c r="FO70" s="453"/>
      <c r="FP70" s="453"/>
      <c r="FQ70" s="453">
        <v>0</v>
      </c>
      <c r="FR70" s="453"/>
      <c r="FS70" s="453"/>
      <c r="FT70" s="453"/>
      <c r="FU70" s="453"/>
      <c r="FV70" s="453"/>
      <c r="FW70" s="453"/>
      <c r="FX70" s="453">
        <v>0</v>
      </c>
      <c r="FY70" s="453"/>
      <c r="FZ70" s="453"/>
      <c r="GA70" s="453"/>
      <c r="GB70" s="453"/>
      <c r="GC70" s="453"/>
      <c r="GD70" s="453"/>
      <c r="GE70" s="453">
        <v>0</v>
      </c>
      <c r="GF70" s="453"/>
      <c r="GG70" s="453"/>
      <c r="GH70" s="453"/>
      <c r="GI70" s="453"/>
      <c r="GJ70" s="453"/>
      <c r="GK70" s="453"/>
      <c r="GL70" s="453">
        <v>0</v>
      </c>
      <c r="GM70" s="453"/>
      <c r="GN70" s="453"/>
      <c r="GO70" s="453"/>
      <c r="GP70" s="453"/>
      <c r="GQ70" s="453"/>
      <c r="GR70" s="453"/>
      <c r="GS70" s="451">
        <f t="shared" si="12"/>
        <v>0</v>
      </c>
      <c r="GT70" s="451"/>
      <c r="GU70" s="451"/>
      <c r="GV70" s="451"/>
      <c r="GW70" s="451"/>
      <c r="GX70" s="451"/>
      <c r="GY70" s="451"/>
      <c r="GZ70" s="451"/>
    </row>
    <row r="71" spans="2:208" ht="12.75" customHeight="1" x14ac:dyDescent="0.2">
      <c r="B71" s="454" t="s">
        <v>732</v>
      </c>
      <c r="C71" s="455"/>
      <c r="D71" s="455"/>
      <c r="E71" s="455"/>
      <c r="F71" s="455"/>
      <c r="G71" s="455"/>
      <c r="H71" s="455"/>
      <c r="I71" s="455"/>
      <c r="J71" s="455"/>
      <c r="K71" s="455"/>
      <c r="L71" s="455"/>
      <c r="M71" s="455"/>
      <c r="N71" s="455"/>
      <c r="O71" s="455"/>
      <c r="P71" s="455"/>
      <c r="Q71" s="455"/>
      <c r="R71" s="455"/>
      <c r="S71" s="455"/>
      <c r="T71" s="455"/>
      <c r="U71" s="455"/>
      <c r="V71" s="455"/>
      <c r="W71" s="455"/>
      <c r="X71" s="455"/>
      <c r="Y71" s="455"/>
      <c r="Z71" s="455"/>
      <c r="AA71" s="455"/>
      <c r="AB71" s="455"/>
      <c r="AC71" s="455"/>
      <c r="AD71" s="455"/>
      <c r="AE71" s="455"/>
      <c r="AF71" s="455"/>
      <c r="AG71" s="455"/>
      <c r="AH71" s="342">
        <v>0</v>
      </c>
      <c r="AI71" s="343"/>
      <c r="AJ71" s="343"/>
      <c r="AK71" s="343"/>
      <c r="AL71" s="343"/>
      <c r="AM71" s="343"/>
      <c r="AN71" s="343"/>
      <c r="AO71" s="343"/>
      <c r="AP71" s="344"/>
      <c r="AQ71" s="342">
        <v>0</v>
      </c>
      <c r="AR71" s="343"/>
      <c r="AS71" s="343"/>
      <c r="AT71" s="343"/>
      <c r="AU71" s="343"/>
      <c r="AV71" s="343"/>
      <c r="AW71" s="343"/>
      <c r="AX71" s="343"/>
      <c r="AY71" s="344"/>
      <c r="BB71" s="451">
        <f t="shared" si="13"/>
        <v>0</v>
      </c>
      <c r="BC71" s="451"/>
      <c r="BD71" s="451"/>
      <c r="BE71" s="451"/>
      <c r="BF71" s="451"/>
      <c r="BG71" s="451"/>
      <c r="BH71" s="451"/>
      <c r="BI71" s="451"/>
      <c r="BJ71" s="451"/>
      <c r="BK71" s="451"/>
      <c r="BL71" s="452">
        <f t="shared" si="14"/>
        <v>0.9</v>
      </c>
      <c r="BM71" s="452"/>
      <c r="BN71" s="452"/>
      <c r="BO71" s="452"/>
      <c r="BP71" s="452"/>
      <c r="BQ71" s="452"/>
      <c r="BR71" s="452"/>
      <c r="BS71" s="452"/>
      <c r="BT71" s="452"/>
      <c r="BU71" s="452"/>
      <c r="BV71" s="453">
        <v>0</v>
      </c>
      <c r="BW71" s="453"/>
      <c r="BX71" s="453"/>
      <c r="BY71" s="453"/>
      <c r="BZ71" s="453"/>
      <c r="CA71" s="453"/>
      <c r="CB71" s="453"/>
      <c r="CC71" s="453"/>
      <c r="CD71" s="453"/>
      <c r="CE71" s="453"/>
      <c r="CF71" s="453">
        <v>0</v>
      </c>
      <c r="CG71" s="453"/>
      <c r="CH71" s="453"/>
      <c r="CI71" s="453"/>
      <c r="CJ71" s="453"/>
      <c r="CK71" s="453"/>
      <c r="CL71" s="453"/>
      <c r="CM71" s="453"/>
      <c r="CN71" s="453"/>
      <c r="CO71" s="453"/>
      <c r="CP71" s="435">
        <f t="shared" si="15"/>
        <v>0</v>
      </c>
      <c r="CQ71" s="435"/>
      <c r="CR71" s="435"/>
      <c r="CS71" s="435"/>
      <c r="CT71" s="435"/>
      <c r="CU71" s="435"/>
      <c r="CV71" s="435"/>
      <c r="CW71" s="435"/>
      <c r="CX71" s="435"/>
      <c r="CY71" s="435"/>
      <c r="DB71" s="62" t="s">
        <v>147</v>
      </c>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4"/>
      <c r="EQ71" s="480">
        <v>0</v>
      </c>
      <c r="ER71" s="481"/>
      <c r="ES71" s="481"/>
      <c r="ET71" s="481"/>
      <c r="EU71" s="481"/>
      <c r="EV71" s="481"/>
      <c r="EW71" s="481"/>
      <c r="EX71" s="481"/>
      <c r="EY71" s="482"/>
      <c r="FC71" s="453">
        <v>0</v>
      </c>
      <c r="FD71" s="453"/>
      <c r="FE71" s="453"/>
      <c r="FF71" s="453"/>
      <c r="FG71" s="453"/>
      <c r="FH71" s="453"/>
      <c r="FI71" s="453"/>
      <c r="FJ71" s="453">
        <v>0</v>
      </c>
      <c r="FK71" s="453"/>
      <c r="FL71" s="453"/>
      <c r="FM71" s="453"/>
      <c r="FN71" s="453"/>
      <c r="FO71" s="453"/>
      <c r="FP71" s="453"/>
      <c r="FQ71" s="453">
        <v>0</v>
      </c>
      <c r="FR71" s="453"/>
      <c r="FS71" s="453"/>
      <c r="FT71" s="453"/>
      <c r="FU71" s="453"/>
      <c r="FV71" s="453"/>
      <c r="FW71" s="453"/>
      <c r="FX71" s="453">
        <v>0</v>
      </c>
      <c r="FY71" s="453"/>
      <c r="FZ71" s="453"/>
      <c r="GA71" s="453"/>
      <c r="GB71" s="453"/>
      <c r="GC71" s="453"/>
      <c r="GD71" s="453"/>
      <c r="GE71" s="453">
        <v>0</v>
      </c>
      <c r="GF71" s="453"/>
      <c r="GG71" s="453"/>
      <c r="GH71" s="453"/>
      <c r="GI71" s="453"/>
      <c r="GJ71" s="453"/>
      <c r="GK71" s="453"/>
      <c r="GL71" s="453">
        <v>0</v>
      </c>
      <c r="GM71" s="453"/>
      <c r="GN71" s="453"/>
      <c r="GO71" s="453"/>
      <c r="GP71" s="453"/>
      <c r="GQ71" s="453"/>
      <c r="GR71" s="453"/>
      <c r="GS71" s="451">
        <f t="shared" si="12"/>
        <v>0</v>
      </c>
      <c r="GT71" s="451"/>
      <c r="GU71" s="451"/>
      <c r="GV71" s="451"/>
      <c r="GW71" s="451"/>
      <c r="GX71" s="451"/>
      <c r="GY71" s="451"/>
      <c r="GZ71" s="451"/>
    </row>
    <row r="72" spans="2:208" ht="12.75" customHeight="1" x14ac:dyDescent="0.2">
      <c r="B72" s="455" t="s">
        <v>104</v>
      </c>
      <c r="C72" s="455"/>
      <c r="D72" s="455"/>
      <c r="E72" s="455"/>
      <c r="F72" s="455"/>
      <c r="G72" s="455"/>
      <c r="H72" s="455"/>
      <c r="I72" s="455"/>
      <c r="J72" s="455"/>
      <c r="K72" s="455"/>
      <c r="L72" s="455"/>
      <c r="M72" s="455"/>
      <c r="N72" s="455"/>
      <c r="O72" s="455"/>
      <c r="P72" s="455"/>
      <c r="Q72" s="455"/>
      <c r="R72" s="455"/>
      <c r="S72" s="455"/>
      <c r="T72" s="455"/>
      <c r="U72" s="455"/>
      <c r="V72" s="455"/>
      <c r="W72" s="455"/>
      <c r="X72" s="455"/>
      <c r="Y72" s="455"/>
      <c r="Z72" s="455"/>
      <c r="AA72" s="455"/>
      <c r="AB72" s="455"/>
      <c r="AC72" s="455"/>
      <c r="AD72" s="455"/>
      <c r="AE72" s="455"/>
      <c r="AF72" s="455"/>
      <c r="AG72" s="455"/>
      <c r="AH72" s="342">
        <v>0</v>
      </c>
      <c r="AI72" s="343"/>
      <c r="AJ72" s="343"/>
      <c r="AK72" s="343"/>
      <c r="AL72" s="343"/>
      <c r="AM72" s="343"/>
      <c r="AN72" s="343"/>
      <c r="AO72" s="343"/>
      <c r="AP72" s="344"/>
      <c r="AQ72" s="342">
        <v>0</v>
      </c>
      <c r="AR72" s="343"/>
      <c r="AS72" s="343"/>
      <c r="AT72" s="343"/>
      <c r="AU72" s="343"/>
      <c r="AV72" s="343"/>
      <c r="AW72" s="343"/>
      <c r="AX72" s="343"/>
      <c r="AY72" s="344"/>
      <c r="BB72" s="451">
        <f t="shared" si="13"/>
        <v>0</v>
      </c>
      <c r="BC72" s="451"/>
      <c r="BD72" s="451"/>
      <c r="BE72" s="451"/>
      <c r="BF72" s="451"/>
      <c r="BG72" s="451"/>
      <c r="BH72" s="451"/>
      <c r="BI72" s="451"/>
      <c r="BJ72" s="451"/>
      <c r="BK72" s="451"/>
      <c r="BL72" s="452">
        <f t="shared" si="14"/>
        <v>0.9</v>
      </c>
      <c r="BM72" s="452"/>
      <c r="BN72" s="452"/>
      <c r="BO72" s="452"/>
      <c r="BP72" s="452"/>
      <c r="BQ72" s="452"/>
      <c r="BR72" s="452"/>
      <c r="BS72" s="452"/>
      <c r="BT72" s="452"/>
      <c r="BU72" s="452"/>
      <c r="BV72" s="453">
        <v>0</v>
      </c>
      <c r="BW72" s="453"/>
      <c r="BX72" s="453"/>
      <c r="BY72" s="453"/>
      <c r="BZ72" s="453"/>
      <c r="CA72" s="453"/>
      <c r="CB72" s="453"/>
      <c r="CC72" s="453"/>
      <c r="CD72" s="453"/>
      <c r="CE72" s="453"/>
      <c r="CF72" s="453">
        <v>0</v>
      </c>
      <c r="CG72" s="453"/>
      <c r="CH72" s="453"/>
      <c r="CI72" s="453"/>
      <c r="CJ72" s="453"/>
      <c r="CK72" s="453"/>
      <c r="CL72" s="453"/>
      <c r="CM72" s="453"/>
      <c r="CN72" s="453"/>
      <c r="CO72" s="453"/>
      <c r="CP72" s="435">
        <f t="shared" si="15"/>
        <v>0</v>
      </c>
      <c r="CQ72" s="435"/>
      <c r="CR72" s="435"/>
      <c r="CS72" s="435"/>
      <c r="CT72" s="435"/>
      <c r="CU72" s="435"/>
      <c r="CV72" s="435"/>
      <c r="CW72" s="435"/>
      <c r="CX72" s="435"/>
      <c r="CY72" s="435"/>
      <c r="DB72" s="62" t="s">
        <v>148</v>
      </c>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4"/>
      <c r="EQ72" s="411">
        <f>EQ68+EQ69+EQ70+EQ71</f>
        <v>0</v>
      </c>
      <c r="ER72" s="408"/>
      <c r="ES72" s="408"/>
      <c r="ET72" s="408"/>
      <c r="EU72" s="408"/>
      <c r="EV72" s="408"/>
      <c r="EW72" s="408"/>
      <c r="EX72" s="408"/>
      <c r="EY72" s="409"/>
      <c r="FC72" s="451">
        <f>FC68+FC69+FC70+FC71</f>
        <v>0</v>
      </c>
      <c r="FD72" s="451"/>
      <c r="FE72" s="451"/>
      <c r="FF72" s="451"/>
      <c r="FG72" s="451"/>
      <c r="FH72" s="451"/>
      <c r="FI72" s="451"/>
      <c r="FJ72" s="451">
        <f>FJ68+FJ69+FJ70+FJ71</f>
        <v>0</v>
      </c>
      <c r="FK72" s="451"/>
      <c r="FL72" s="451"/>
      <c r="FM72" s="451"/>
      <c r="FN72" s="451"/>
      <c r="FO72" s="451"/>
      <c r="FP72" s="451"/>
      <c r="FQ72" s="451">
        <f>FQ68+FQ69+FQ70+FQ71</f>
        <v>0</v>
      </c>
      <c r="FR72" s="451"/>
      <c r="FS72" s="451"/>
      <c r="FT72" s="451"/>
      <c r="FU72" s="451"/>
      <c r="FV72" s="451"/>
      <c r="FW72" s="451"/>
      <c r="FX72" s="451">
        <f>FX68+FX69+FX70+FX71</f>
        <v>0</v>
      </c>
      <c r="FY72" s="451"/>
      <c r="FZ72" s="451"/>
      <c r="GA72" s="451"/>
      <c r="GB72" s="451"/>
      <c r="GC72" s="451"/>
      <c r="GD72" s="451"/>
      <c r="GE72" s="451">
        <f>GE68+GE69+GE70+GE71</f>
        <v>0</v>
      </c>
      <c r="GF72" s="451"/>
      <c r="GG72" s="451"/>
      <c r="GH72" s="451"/>
      <c r="GI72" s="451"/>
      <c r="GJ72" s="451"/>
      <c r="GK72" s="451"/>
      <c r="GL72" s="451">
        <f>GL68+GL69+GL70+GL71</f>
        <v>0</v>
      </c>
      <c r="GM72" s="451"/>
      <c r="GN72" s="451"/>
      <c r="GO72" s="451"/>
      <c r="GP72" s="451"/>
      <c r="GQ72" s="451"/>
      <c r="GR72" s="451"/>
      <c r="GS72" s="451">
        <f t="shared" si="12"/>
        <v>0</v>
      </c>
      <c r="GT72" s="451"/>
      <c r="GU72" s="451"/>
      <c r="GV72" s="451"/>
      <c r="GW72" s="451"/>
      <c r="GX72" s="451"/>
      <c r="GY72" s="451"/>
      <c r="GZ72" s="451"/>
    </row>
    <row r="73" spans="2:208" ht="12.75" customHeight="1" x14ac:dyDescent="0.2">
      <c r="B73" s="455" t="s">
        <v>105</v>
      </c>
      <c r="C73" s="455"/>
      <c r="D73" s="455"/>
      <c r="E73" s="455"/>
      <c r="F73" s="455"/>
      <c r="G73" s="455"/>
      <c r="H73" s="455"/>
      <c r="I73" s="455"/>
      <c r="J73" s="455"/>
      <c r="K73" s="455"/>
      <c r="L73" s="455"/>
      <c r="M73" s="455"/>
      <c r="N73" s="455"/>
      <c r="O73" s="455"/>
      <c r="P73" s="455"/>
      <c r="Q73" s="455"/>
      <c r="R73" s="455"/>
      <c r="S73" s="455"/>
      <c r="T73" s="455"/>
      <c r="U73" s="455"/>
      <c r="V73" s="455"/>
      <c r="W73" s="455"/>
      <c r="X73" s="455"/>
      <c r="Y73" s="455"/>
      <c r="Z73" s="455"/>
      <c r="AA73" s="455"/>
      <c r="AB73" s="455"/>
      <c r="AC73" s="455"/>
      <c r="AD73" s="455"/>
      <c r="AE73" s="455"/>
      <c r="AF73" s="455"/>
      <c r="AG73" s="455"/>
      <c r="AH73" s="342">
        <v>0</v>
      </c>
      <c r="AI73" s="343"/>
      <c r="AJ73" s="343"/>
      <c r="AK73" s="343"/>
      <c r="AL73" s="343"/>
      <c r="AM73" s="343"/>
      <c r="AN73" s="343"/>
      <c r="AO73" s="343"/>
      <c r="AP73" s="344"/>
      <c r="AQ73" s="342">
        <v>0</v>
      </c>
      <c r="AR73" s="343"/>
      <c r="AS73" s="343"/>
      <c r="AT73" s="343"/>
      <c r="AU73" s="343"/>
      <c r="AV73" s="343"/>
      <c r="AW73" s="343"/>
      <c r="AX73" s="343"/>
      <c r="AY73" s="344"/>
      <c r="BB73" s="451">
        <f t="shared" si="13"/>
        <v>0</v>
      </c>
      <c r="BC73" s="451"/>
      <c r="BD73" s="451"/>
      <c r="BE73" s="451"/>
      <c r="BF73" s="451"/>
      <c r="BG73" s="451"/>
      <c r="BH73" s="451"/>
      <c r="BI73" s="451"/>
      <c r="BJ73" s="451"/>
      <c r="BK73" s="451"/>
      <c r="BL73" s="452">
        <f t="shared" si="14"/>
        <v>0.9</v>
      </c>
      <c r="BM73" s="452"/>
      <c r="BN73" s="452"/>
      <c r="BO73" s="452"/>
      <c r="BP73" s="452"/>
      <c r="BQ73" s="452"/>
      <c r="BR73" s="452"/>
      <c r="BS73" s="452"/>
      <c r="BT73" s="452"/>
      <c r="BU73" s="452"/>
      <c r="BV73" s="453">
        <v>0</v>
      </c>
      <c r="BW73" s="453"/>
      <c r="BX73" s="453"/>
      <c r="BY73" s="453"/>
      <c r="BZ73" s="453"/>
      <c r="CA73" s="453"/>
      <c r="CB73" s="453"/>
      <c r="CC73" s="453"/>
      <c r="CD73" s="453"/>
      <c r="CE73" s="453"/>
      <c r="CF73" s="453">
        <v>0</v>
      </c>
      <c r="CG73" s="453"/>
      <c r="CH73" s="453"/>
      <c r="CI73" s="453"/>
      <c r="CJ73" s="453"/>
      <c r="CK73" s="453"/>
      <c r="CL73" s="453"/>
      <c r="CM73" s="453"/>
      <c r="CN73" s="453"/>
      <c r="CO73" s="453"/>
      <c r="CP73" s="435">
        <f t="shared" si="15"/>
        <v>0</v>
      </c>
      <c r="CQ73" s="435"/>
      <c r="CR73" s="435"/>
      <c r="CS73" s="435"/>
      <c r="CT73" s="435"/>
      <c r="CU73" s="435"/>
      <c r="CV73" s="435"/>
      <c r="CW73" s="435"/>
      <c r="CX73" s="435"/>
      <c r="CY73" s="435"/>
      <c r="DB73" s="62" t="s">
        <v>149</v>
      </c>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4"/>
      <c r="EQ73" s="411">
        <f>EQ72+EQ67</f>
        <v>0</v>
      </c>
      <c r="ER73" s="408"/>
      <c r="ES73" s="408"/>
      <c r="ET73" s="408"/>
      <c r="EU73" s="408"/>
      <c r="EV73" s="408"/>
      <c r="EW73" s="408"/>
      <c r="EX73" s="408"/>
      <c r="EY73" s="409"/>
      <c r="FC73" s="451">
        <f>FC72+FC67</f>
        <v>0</v>
      </c>
      <c r="FD73" s="451"/>
      <c r="FE73" s="451"/>
      <c r="FF73" s="451"/>
      <c r="FG73" s="451"/>
      <c r="FH73" s="451"/>
      <c r="FI73" s="451"/>
      <c r="FJ73" s="451">
        <f>FJ72+FJ67</f>
        <v>0</v>
      </c>
      <c r="FK73" s="451"/>
      <c r="FL73" s="451"/>
      <c r="FM73" s="451"/>
      <c r="FN73" s="451"/>
      <c r="FO73" s="451"/>
      <c r="FP73" s="451"/>
      <c r="FQ73" s="451">
        <f>FQ72+FQ67</f>
        <v>0</v>
      </c>
      <c r="FR73" s="451"/>
      <c r="FS73" s="451"/>
      <c r="FT73" s="451"/>
      <c r="FU73" s="451"/>
      <c r="FV73" s="451"/>
      <c r="FW73" s="451"/>
      <c r="FX73" s="451">
        <f>FX72+FX67</f>
        <v>0</v>
      </c>
      <c r="FY73" s="451"/>
      <c r="FZ73" s="451"/>
      <c r="GA73" s="451"/>
      <c r="GB73" s="451"/>
      <c r="GC73" s="451"/>
      <c r="GD73" s="451"/>
      <c r="GE73" s="451">
        <f>GE72+GE67</f>
        <v>0</v>
      </c>
      <c r="GF73" s="451"/>
      <c r="GG73" s="451"/>
      <c r="GH73" s="451"/>
      <c r="GI73" s="451"/>
      <c r="GJ73" s="451"/>
      <c r="GK73" s="451"/>
      <c r="GL73" s="451">
        <f>GL72+GL67</f>
        <v>0</v>
      </c>
      <c r="GM73" s="451"/>
      <c r="GN73" s="451"/>
      <c r="GO73" s="451"/>
      <c r="GP73" s="451"/>
      <c r="GQ73" s="451"/>
      <c r="GR73" s="451"/>
      <c r="GS73" s="451">
        <f t="shared" si="12"/>
        <v>0</v>
      </c>
      <c r="GT73" s="451"/>
      <c r="GU73" s="451"/>
      <c r="GV73" s="451"/>
      <c r="GW73" s="451"/>
      <c r="GX73" s="451"/>
      <c r="GY73" s="451"/>
      <c r="GZ73" s="451"/>
    </row>
    <row r="74" spans="2:208" ht="12.75" customHeight="1" x14ac:dyDescent="0.2">
      <c r="B74" s="455" t="s">
        <v>106</v>
      </c>
      <c r="C74" s="455"/>
      <c r="D74" s="455"/>
      <c r="E74" s="455"/>
      <c r="F74" s="455"/>
      <c r="G74" s="455"/>
      <c r="H74" s="455"/>
      <c r="I74" s="455"/>
      <c r="J74" s="455"/>
      <c r="K74" s="455"/>
      <c r="L74" s="455"/>
      <c r="M74" s="455"/>
      <c r="N74" s="455"/>
      <c r="O74" s="455"/>
      <c r="P74" s="455"/>
      <c r="Q74" s="455"/>
      <c r="R74" s="455"/>
      <c r="S74" s="455"/>
      <c r="T74" s="455"/>
      <c r="U74" s="455"/>
      <c r="V74" s="455"/>
      <c r="W74" s="455"/>
      <c r="X74" s="455"/>
      <c r="Y74" s="455"/>
      <c r="Z74" s="455"/>
      <c r="AA74" s="455"/>
      <c r="AB74" s="455"/>
      <c r="AC74" s="455"/>
      <c r="AD74" s="455"/>
      <c r="AE74" s="455"/>
      <c r="AF74" s="455"/>
      <c r="AG74" s="455"/>
      <c r="AH74" s="342">
        <v>0</v>
      </c>
      <c r="AI74" s="343"/>
      <c r="AJ74" s="343"/>
      <c r="AK74" s="343"/>
      <c r="AL74" s="343"/>
      <c r="AM74" s="343"/>
      <c r="AN74" s="343"/>
      <c r="AO74" s="343"/>
      <c r="AP74" s="344"/>
      <c r="AQ74" s="342">
        <v>0</v>
      </c>
      <c r="AR74" s="343"/>
      <c r="AS74" s="343"/>
      <c r="AT74" s="343"/>
      <c r="AU74" s="343"/>
      <c r="AV74" s="343"/>
      <c r="AW74" s="343"/>
      <c r="AX74" s="343"/>
      <c r="AY74" s="344"/>
      <c r="BB74" s="451">
        <f t="shared" si="13"/>
        <v>0</v>
      </c>
      <c r="BC74" s="451"/>
      <c r="BD74" s="451"/>
      <c r="BE74" s="451"/>
      <c r="BF74" s="451"/>
      <c r="BG74" s="451"/>
      <c r="BH74" s="451"/>
      <c r="BI74" s="451"/>
      <c r="BJ74" s="451"/>
      <c r="BK74" s="451"/>
      <c r="BL74" s="452">
        <f t="shared" si="14"/>
        <v>0.9</v>
      </c>
      <c r="BM74" s="452"/>
      <c r="BN74" s="452"/>
      <c r="BO74" s="452"/>
      <c r="BP74" s="452"/>
      <c r="BQ74" s="452"/>
      <c r="BR74" s="452"/>
      <c r="BS74" s="452"/>
      <c r="BT74" s="452"/>
      <c r="BU74" s="452"/>
      <c r="BV74" s="453">
        <v>0</v>
      </c>
      <c r="BW74" s="453"/>
      <c r="BX74" s="453"/>
      <c r="BY74" s="453"/>
      <c r="BZ74" s="453"/>
      <c r="CA74" s="453"/>
      <c r="CB74" s="453"/>
      <c r="CC74" s="453"/>
      <c r="CD74" s="453"/>
      <c r="CE74" s="453"/>
      <c r="CF74" s="453">
        <v>0</v>
      </c>
      <c r="CG74" s="453"/>
      <c r="CH74" s="453"/>
      <c r="CI74" s="453"/>
      <c r="CJ74" s="453"/>
      <c r="CK74" s="453"/>
      <c r="CL74" s="453"/>
      <c r="CM74" s="453"/>
      <c r="CN74" s="453"/>
      <c r="CO74" s="453"/>
      <c r="CP74" s="435">
        <f t="shared" si="15"/>
        <v>0</v>
      </c>
      <c r="CQ74" s="435"/>
      <c r="CR74" s="435"/>
      <c r="CS74" s="435"/>
      <c r="CT74" s="435"/>
      <c r="CU74" s="435"/>
      <c r="CV74" s="435"/>
      <c r="CW74" s="435"/>
      <c r="CX74" s="435"/>
      <c r="CY74" s="435"/>
      <c r="DB74" s="62" t="s">
        <v>150</v>
      </c>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4"/>
      <c r="EQ74" s="411">
        <f>FC90</f>
        <v>0</v>
      </c>
      <c r="ER74" s="408"/>
      <c r="ES74" s="408"/>
      <c r="ET74" s="408"/>
      <c r="EU74" s="408"/>
      <c r="EV74" s="408"/>
      <c r="EW74" s="408"/>
      <c r="EX74" s="408"/>
      <c r="EY74" s="409"/>
      <c r="FC74" s="435">
        <f>FJ90</f>
        <v>0</v>
      </c>
      <c r="FD74" s="435"/>
      <c r="FE74" s="435"/>
      <c r="FF74" s="435"/>
      <c r="FG74" s="435"/>
      <c r="FH74" s="435"/>
      <c r="FI74" s="435"/>
      <c r="FJ74" s="435">
        <f>FQ90</f>
        <v>0</v>
      </c>
      <c r="FK74" s="435"/>
      <c r="FL74" s="435"/>
      <c r="FM74" s="435"/>
      <c r="FN74" s="435"/>
      <c r="FO74" s="435"/>
      <c r="FP74" s="435"/>
      <c r="FQ74" s="435">
        <f>FX90</f>
        <v>0</v>
      </c>
      <c r="FR74" s="435"/>
      <c r="FS74" s="435"/>
      <c r="FT74" s="435"/>
      <c r="FU74" s="435"/>
      <c r="FV74" s="435"/>
      <c r="FW74" s="435"/>
      <c r="FX74" s="435">
        <f>GE90</f>
        <v>0</v>
      </c>
      <c r="FY74" s="435"/>
      <c r="FZ74" s="435"/>
      <c r="GA74" s="435"/>
      <c r="GB74" s="435"/>
      <c r="GC74" s="435"/>
      <c r="GD74" s="435"/>
      <c r="GE74" s="435">
        <f>GL90</f>
        <v>0</v>
      </c>
      <c r="GF74" s="435"/>
      <c r="GG74" s="435"/>
      <c r="GH74" s="435"/>
      <c r="GI74" s="435"/>
      <c r="GJ74" s="435"/>
      <c r="GK74" s="435"/>
      <c r="GL74" s="435">
        <f>GS90</f>
        <v>0</v>
      </c>
      <c r="GM74" s="435"/>
      <c r="GN74" s="435"/>
      <c r="GO74" s="435"/>
      <c r="GP74" s="435"/>
      <c r="GQ74" s="435"/>
      <c r="GR74" s="435"/>
      <c r="GS74" s="451">
        <f t="shared" si="12"/>
        <v>0</v>
      </c>
      <c r="GT74" s="451"/>
      <c r="GU74" s="451"/>
      <c r="GV74" s="451"/>
      <c r="GW74" s="451"/>
      <c r="GX74" s="451"/>
      <c r="GY74" s="451"/>
      <c r="GZ74" s="451"/>
    </row>
    <row r="75" spans="2:208" ht="12.75" customHeight="1" thickBot="1" x14ac:dyDescent="0.25">
      <c r="B75" s="48"/>
      <c r="C75" s="1"/>
      <c r="D75" s="1"/>
      <c r="E75" s="1"/>
      <c r="F75" s="1" t="s">
        <v>107</v>
      </c>
      <c r="G75" s="1"/>
      <c r="H75" s="1"/>
      <c r="I75" s="1"/>
      <c r="J75" s="1"/>
      <c r="K75" s="1"/>
      <c r="L75" s="1"/>
      <c r="M75" s="1"/>
      <c r="N75" s="1"/>
      <c r="O75" s="1"/>
      <c r="P75" s="1"/>
      <c r="Q75" s="1"/>
      <c r="R75" s="1"/>
      <c r="S75" s="1"/>
      <c r="T75" s="1"/>
      <c r="U75" s="1"/>
      <c r="V75" s="1"/>
      <c r="W75" s="1"/>
      <c r="X75" s="1"/>
      <c r="Y75" s="1"/>
      <c r="Z75" s="1"/>
      <c r="AA75" s="1"/>
      <c r="AB75" s="1"/>
      <c r="AC75" s="1"/>
      <c r="AD75" s="1"/>
      <c r="AE75" s="1"/>
      <c r="AF75" s="1"/>
      <c r="AG75" s="51"/>
      <c r="AH75" s="463">
        <f>SUM(AH66:AP74,CH47:CP56)</f>
        <v>0</v>
      </c>
      <c r="AI75" s="463"/>
      <c r="AJ75" s="463"/>
      <c r="AK75" s="463"/>
      <c r="AL75" s="463"/>
      <c r="AM75" s="463"/>
      <c r="AN75" s="463"/>
      <c r="AO75" s="463"/>
      <c r="AP75" s="463"/>
      <c r="AQ75" s="463">
        <f>SUM(AQ66:AY74,CQ47:CY56)</f>
        <v>0</v>
      </c>
      <c r="AR75" s="463"/>
      <c r="AS75" s="463"/>
      <c r="AT75" s="463"/>
      <c r="AU75" s="463"/>
      <c r="AV75" s="463"/>
      <c r="AW75" s="463"/>
      <c r="AX75" s="463"/>
      <c r="AY75" s="463"/>
      <c r="BB75" s="473">
        <f>SUM(BB66:BK74,DB47:DK56)</f>
        <v>0</v>
      </c>
      <c r="BC75" s="473"/>
      <c r="BD75" s="473"/>
      <c r="BE75" s="473"/>
      <c r="BF75" s="473"/>
      <c r="BG75" s="473"/>
      <c r="BH75" s="473"/>
      <c r="BI75" s="473"/>
      <c r="BJ75" s="473"/>
      <c r="BK75" s="473"/>
      <c r="BL75" s="474"/>
      <c r="BM75" s="474"/>
      <c r="BN75" s="474"/>
      <c r="BO75" s="474"/>
      <c r="BP75" s="474"/>
      <c r="BQ75" s="474"/>
      <c r="BR75" s="474"/>
      <c r="BS75" s="474"/>
      <c r="BT75" s="474"/>
      <c r="BU75" s="474"/>
      <c r="BV75" s="473">
        <f>SUM(BV66:CE74,DV47:EE56)</f>
        <v>0</v>
      </c>
      <c r="BW75" s="473"/>
      <c r="BX75" s="473"/>
      <c r="BY75" s="473"/>
      <c r="BZ75" s="473"/>
      <c r="CA75" s="473"/>
      <c r="CB75" s="473"/>
      <c r="CC75" s="473"/>
      <c r="CD75" s="473"/>
      <c r="CE75" s="473"/>
      <c r="CF75" s="473">
        <f>SUM(CF66:CO74,EF47:EO56)</f>
        <v>0</v>
      </c>
      <c r="CG75" s="473"/>
      <c r="CH75" s="473"/>
      <c r="CI75" s="473"/>
      <c r="CJ75" s="473"/>
      <c r="CK75" s="473"/>
      <c r="CL75" s="473"/>
      <c r="CM75" s="473"/>
      <c r="CN75" s="473"/>
      <c r="CO75" s="473"/>
      <c r="CP75" s="463">
        <f>SUM(CP66:CY74,EP47:EY56)</f>
        <v>0</v>
      </c>
      <c r="CQ75" s="463"/>
      <c r="CR75" s="463"/>
      <c r="CS75" s="463"/>
      <c r="CT75" s="463"/>
      <c r="CU75" s="463"/>
      <c r="CV75" s="463"/>
      <c r="CW75" s="463"/>
      <c r="CX75" s="463"/>
      <c r="CY75" s="463"/>
      <c r="DB75" s="62" t="s">
        <v>151</v>
      </c>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4"/>
      <c r="EQ75" s="483">
        <f>FR164</f>
        <v>0</v>
      </c>
      <c r="ER75" s="484"/>
      <c r="ES75" s="484"/>
      <c r="ET75" s="484"/>
      <c r="EU75" s="484"/>
      <c r="EV75" s="484"/>
      <c r="EW75" s="484"/>
      <c r="EX75" s="484"/>
      <c r="EY75" s="485"/>
      <c r="FC75" s="453">
        <v>0</v>
      </c>
      <c r="FD75" s="453"/>
      <c r="FE75" s="453"/>
      <c r="FF75" s="453"/>
      <c r="FG75" s="453"/>
      <c r="FH75" s="453"/>
      <c r="FI75" s="453"/>
      <c r="FJ75" s="453">
        <v>0</v>
      </c>
      <c r="FK75" s="453"/>
      <c r="FL75" s="453"/>
      <c r="FM75" s="453"/>
      <c r="FN75" s="453"/>
      <c r="FO75" s="453"/>
      <c r="FP75" s="453"/>
      <c r="FQ75" s="453">
        <v>0</v>
      </c>
      <c r="FR75" s="453"/>
      <c r="FS75" s="453"/>
      <c r="FT75" s="453"/>
      <c r="FU75" s="453"/>
      <c r="FV75" s="453"/>
      <c r="FW75" s="453"/>
      <c r="FX75" s="453">
        <v>0</v>
      </c>
      <c r="FY75" s="453"/>
      <c r="FZ75" s="453"/>
      <c r="GA75" s="453"/>
      <c r="GB75" s="453"/>
      <c r="GC75" s="453"/>
      <c r="GD75" s="453"/>
      <c r="GE75" s="453">
        <v>0</v>
      </c>
      <c r="GF75" s="453"/>
      <c r="GG75" s="453"/>
      <c r="GH75" s="453"/>
      <c r="GI75" s="453"/>
      <c r="GJ75" s="453"/>
      <c r="GK75" s="453"/>
      <c r="GL75" s="453">
        <v>0</v>
      </c>
      <c r="GM75" s="453"/>
      <c r="GN75" s="453"/>
      <c r="GO75" s="453"/>
      <c r="GP75" s="453"/>
      <c r="GQ75" s="453"/>
      <c r="GR75" s="453"/>
      <c r="GS75" s="451">
        <f t="shared" si="12"/>
        <v>0</v>
      </c>
      <c r="GT75" s="451"/>
      <c r="GU75" s="451"/>
      <c r="GV75" s="451"/>
      <c r="GW75" s="451"/>
      <c r="GX75" s="451"/>
      <c r="GY75" s="451"/>
      <c r="GZ75" s="451"/>
    </row>
    <row r="76" spans="2:208" ht="12.75" customHeight="1" thickTop="1" x14ac:dyDescent="0.2">
      <c r="B76" s="457" t="s">
        <v>108</v>
      </c>
      <c r="C76" s="457"/>
      <c r="D76" s="457"/>
      <c r="E76" s="457"/>
      <c r="F76" s="457"/>
      <c r="G76" s="457"/>
      <c r="H76" s="457"/>
      <c r="I76" s="457"/>
      <c r="J76" s="457"/>
      <c r="K76" s="457"/>
      <c r="L76" s="457"/>
      <c r="M76" s="457"/>
      <c r="N76" s="457"/>
      <c r="O76" s="457"/>
      <c r="P76" s="457"/>
      <c r="Q76" s="457"/>
      <c r="R76" s="457"/>
      <c r="S76" s="457"/>
      <c r="T76" s="457"/>
      <c r="U76" s="457"/>
      <c r="V76" s="457"/>
      <c r="W76" s="457"/>
      <c r="X76" s="457"/>
      <c r="Y76" s="457"/>
      <c r="Z76" s="457"/>
      <c r="AA76" s="457"/>
      <c r="AB76" s="457"/>
      <c r="AC76" s="457"/>
      <c r="AD76" s="457"/>
      <c r="AE76" s="457"/>
      <c r="AF76" s="457"/>
      <c r="AG76" s="457"/>
      <c r="AH76" s="464"/>
      <c r="AI76" s="464"/>
      <c r="AJ76" s="464"/>
      <c r="AK76" s="464"/>
      <c r="AL76" s="464"/>
      <c r="AM76" s="464"/>
      <c r="AN76" s="464"/>
      <c r="AO76" s="464"/>
      <c r="AP76" s="464"/>
      <c r="AQ76" s="464"/>
      <c r="AR76" s="464"/>
      <c r="AS76" s="464"/>
      <c r="AT76" s="464"/>
      <c r="AU76" s="464"/>
      <c r="AV76" s="464"/>
      <c r="AW76" s="464"/>
      <c r="AX76" s="464"/>
      <c r="AY76" s="464"/>
      <c r="BB76" s="466"/>
      <c r="BC76" s="466"/>
      <c r="BD76" s="466"/>
      <c r="BE76" s="466"/>
      <c r="BF76" s="466"/>
      <c r="BG76" s="466"/>
      <c r="BH76" s="466"/>
      <c r="BI76" s="466"/>
      <c r="BJ76" s="466"/>
      <c r="BK76" s="466"/>
      <c r="BL76" s="472"/>
      <c r="BM76" s="472"/>
      <c r="BN76" s="472"/>
      <c r="BO76" s="472"/>
      <c r="BP76" s="472"/>
      <c r="BQ76" s="472"/>
      <c r="BR76" s="472"/>
      <c r="BS76" s="472"/>
      <c r="BT76" s="472"/>
      <c r="BU76" s="472"/>
      <c r="BV76" s="466"/>
      <c r="BW76" s="466"/>
      <c r="BX76" s="466"/>
      <c r="BY76" s="466"/>
      <c r="BZ76" s="466"/>
      <c r="CA76" s="466"/>
      <c r="CB76" s="466"/>
      <c r="CC76" s="466"/>
      <c r="CD76" s="466"/>
      <c r="CE76" s="466"/>
      <c r="CF76" s="466"/>
      <c r="CG76" s="466"/>
      <c r="CH76" s="466"/>
      <c r="CI76" s="466"/>
      <c r="CJ76" s="466"/>
      <c r="CK76" s="466"/>
      <c r="CL76" s="466"/>
      <c r="CM76" s="466"/>
      <c r="CN76" s="466"/>
      <c r="CO76" s="466"/>
      <c r="CP76" s="466"/>
      <c r="CQ76" s="466"/>
      <c r="CR76" s="466"/>
      <c r="CS76" s="466"/>
      <c r="CT76" s="466"/>
      <c r="CU76" s="466"/>
      <c r="CV76" s="466"/>
      <c r="CW76" s="466"/>
      <c r="CX76" s="466"/>
      <c r="CY76" s="466"/>
      <c r="DB76" s="62" t="s">
        <v>152</v>
      </c>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4"/>
      <c r="EQ76" s="411">
        <f>EQ74+EQ75</f>
        <v>0</v>
      </c>
      <c r="ER76" s="408"/>
      <c r="ES76" s="408"/>
      <c r="ET76" s="408"/>
      <c r="EU76" s="408"/>
      <c r="EV76" s="408"/>
      <c r="EW76" s="408"/>
      <c r="EX76" s="408"/>
      <c r="EY76" s="409"/>
      <c r="FC76" s="451">
        <f>FC74+FC75</f>
        <v>0</v>
      </c>
      <c r="FD76" s="451"/>
      <c r="FE76" s="451"/>
      <c r="FF76" s="451"/>
      <c r="FG76" s="451"/>
      <c r="FH76" s="451"/>
      <c r="FI76" s="451"/>
      <c r="FJ76" s="451">
        <f>FJ74+FJ75</f>
        <v>0</v>
      </c>
      <c r="FK76" s="451"/>
      <c r="FL76" s="451"/>
      <c r="FM76" s="451"/>
      <c r="FN76" s="451"/>
      <c r="FO76" s="451"/>
      <c r="FP76" s="451"/>
      <c r="FQ76" s="451">
        <f>FQ74+FQ75</f>
        <v>0</v>
      </c>
      <c r="FR76" s="451"/>
      <c r="FS76" s="451"/>
      <c r="FT76" s="451"/>
      <c r="FU76" s="451"/>
      <c r="FV76" s="451"/>
      <c r="FW76" s="451"/>
      <c r="FX76" s="451">
        <f>FX74+FX75</f>
        <v>0</v>
      </c>
      <c r="FY76" s="451"/>
      <c r="FZ76" s="451"/>
      <c r="GA76" s="451"/>
      <c r="GB76" s="451"/>
      <c r="GC76" s="451"/>
      <c r="GD76" s="451"/>
      <c r="GE76" s="451">
        <f>GE74+GE75</f>
        <v>0</v>
      </c>
      <c r="GF76" s="451"/>
      <c r="GG76" s="451"/>
      <c r="GH76" s="451"/>
      <c r="GI76" s="451"/>
      <c r="GJ76" s="451"/>
      <c r="GK76" s="451"/>
      <c r="GL76" s="451">
        <f>GL74+GL75</f>
        <v>0</v>
      </c>
      <c r="GM76" s="451"/>
      <c r="GN76" s="451"/>
      <c r="GO76" s="451"/>
      <c r="GP76" s="451"/>
      <c r="GQ76" s="451"/>
      <c r="GR76" s="451"/>
      <c r="GS76" s="451">
        <f t="shared" si="12"/>
        <v>0</v>
      </c>
      <c r="GT76" s="451"/>
      <c r="GU76" s="451"/>
      <c r="GV76" s="451"/>
      <c r="GW76" s="451"/>
      <c r="GX76" s="451"/>
      <c r="GY76" s="451"/>
      <c r="GZ76" s="451"/>
    </row>
    <row r="77" spans="2:208" ht="12.75" customHeight="1" thickBot="1" x14ac:dyDescent="0.25">
      <c r="B77" s="454" t="s">
        <v>337</v>
      </c>
      <c r="C77" s="455"/>
      <c r="D77" s="455"/>
      <c r="E77" s="455"/>
      <c r="F77" s="455"/>
      <c r="G77" s="455"/>
      <c r="H77" s="455"/>
      <c r="I77" s="455"/>
      <c r="J77" s="455"/>
      <c r="K77" s="455"/>
      <c r="L77" s="455"/>
      <c r="M77" s="455"/>
      <c r="N77" s="455"/>
      <c r="O77" s="455"/>
      <c r="P77" s="455"/>
      <c r="Q77" s="455"/>
      <c r="R77" s="455"/>
      <c r="S77" s="455"/>
      <c r="T77" s="455"/>
      <c r="U77" s="455"/>
      <c r="V77" s="455"/>
      <c r="W77" s="455"/>
      <c r="X77" s="455"/>
      <c r="Y77" s="455"/>
      <c r="Z77" s="455"/>
      <c r="AA77" s="455"/>
      <c r="AB77" s="455"/>
      <c r="AC77" s="455"/>
      <c r="AD77" s="455"/>
      <c r="AE77" s="455"/>
      <c r="AF77" s="455"/>
      <c r="AG77" s="455"/>
      <c r="AH77" s="342">
        <v>0</v>
      </c>
      <c r="AI77" s="343"/>
      <c r="AJ77" s="343"/>
      <c r="AK77" s="343"/>
      <c r="AL77" s="343"/>
      <c r="AM77" s="343"/>
      <c r="AN77" s="343"/>
      <c r="AO77" s="343"/>
      <c r="AP77" s="344"/>
      <c r="AQ77" s="342">
        <v>0</v>
      </c>
      <c r="AR77" s="343"/>
      <c r="AS77" s="343"/>
      <c r="AT77" s="343"/>
      <c r="AU77" s="343"/>
      <c r="AV77" s="343"/>
      <c r="AW77" s="343"/>
      <c r="AX77" s="343"/>
      <c r="AY77" s="344"/>
      <c r="BB77" s="451">
        <f t="shared" ref="BB77:BB85" si="16">AQ77-AH77</f>
        <v>0</v>
      </c>
      <c r="BC77" s="451"/>
      <c r="BD77" s="451"/>
      <c r="BE77" s="451"/>
      <c r="BF77" s="451"/>
      <c r="BG77" s="451"/>
      <c r="BH77" s="451"/>
      <c r="BI77" s="451"/>
      <c r="BJ77" s="451"/>
      <c r="BK77" s="451"/>
      <c r="BL77" s="452">
        <f t="shared" ref="BL77:BL85" si="17">IF(AQ77=0,0.9,IF(CF77=0,0,CF77/AQ77))</f>
        <v>0.9</v>
      </c>
      <c r="BM77" s="452"/>
      <c r="BN77" s="452"/>
      <c r="BO77" s="452"/>
      <c r="BP77" s="452"/>
      <c r="BQ77" s="452"/>
      <c r="BR77" s="452"/>
      <c r="BS77" s="452"/>
      <c r="BT77" s="452"/>
      <c r="BU77" s="452"/>
      <c r="BV77" s="453">
        <v>0</v>
      </c>
      <c r="BW77" s="453"/>
      <c r="BX77" s="453"/>
      <c r="BY77" s="453"/>
      <c r="BZ77" s="453"/>
      <c r="CA77" s="453"/>
      <c r="CB77" s="453"/>
      <c r="CC77" s="453"/>
      <c r="CD77" s="453"/>
      <c r="CE77" s="453"/>
      <c r="CF77" s="453">
        <v>0</v>
      </c>
      <c r="CG77" s="453"/>
      <c r="CH77" s="453"/>
      <c r="CI77" s="453"/>
      <c r="CJ77" s="453"/>
      <c r="CK77" s="453"/>
      <c r="CL77" s="453"/>
      <c r="CM77" s="453"/>
      <c r="CN77" s="453"/>
      <c r="CO77" s="453"/>
      <c r="CP77" s="435">
        <f t="shared" ref="CP77:CP85" si="18">CF77</f>
        <v>0</v>
      </c>
      <c r="CQ77" s="435"/>
      <c r="CR77" s="435"/>
      <c r="CS77" s="435"/>
      <c r="CT77" s="435"/>
      <c r="CU77" s="435"/>
      <c r="CV77" s="435"/>
      <c r="CW77" s="435"/>
      <c r="CX77" s="435"/>
      <c r="CY77" s="435"/>
      <c r="DB77" s="65" t="str">
        <f>"CASH BALANCE JUNE 30, "&amp;Help!C17+1</f>
        <v>CASH BALANCE JUNE 30, 2012</v>
      </c>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c r="EO77" s="66"/>
      <c r="EP77" s="67"/>
      <c r="EQ77" s="458">
        <f>EQ73-EQ76</f>
        <v>0</v>
      </c>
      <c r="ER77" s="459"/>
      <c r="ES77" s="459"/>
      <c r="ET77" s="459"/>
      <c r="EU77" s="459"/>
      <c r="EV77" s="459"/>
      <c r="EW77" s="459"/>
      <c r="EX77" s="459"/>
      <c r="EY77" s="462"/>
      <c r="FC77" s="463">
        <f>FC73-FC76</f>
        <v>0</v>
      </c>
      <c r="FD77" s="463"/>
      <c r="FE77" s="463"/>
      <c r="FF77" s="463"/>
      <c r="FG77" s="463"/>
      <c r="FH77" s="463"/>
      <c r="FI77" s="463"/>
      <c r="FJ77" s="463">
        <f>FJ73-FJ76</f>
        <v>0</v>
      </c>
      <c r="FK77" s="463"/>
      <c r="FL77" s="463"/>
      <c r="FM77" s="463"/>
      <c r="FN77" s="463"/>
      <c r="FO77" s="463"/>
      <c r="FP77" s="463"/>
      <c r="FQ77" s="463">
        <f>FQ73-FQ76</f>
        <v>0</v>
      </c>
      <c r="FR77" s="463"/>
      <c r="FS77" s="463"/>
      <c r="FT77" s="463"/>
      <c r="FU77" s="463"/>
      <c r="FV77" s="463"/>
      <c r="FW77" s="463"/>
      <c r="FX77" s="463">
        <f>FX73-FX76</f>
        <v>0</v>
      </c>
      <c r="FY77" s="463"/>
      <c r="FZ77" s="463"/>
      <c r="GA77" s="463"/>
      <c r="GB77" s="463"/>
      <c r="GC77" s="463"/>
      <c r="GD77" s="463"/>
      <c r="GE77" s="463">
        <f>GE73-GE76</f>
        <v>0</v>
      </c>
      <c r="GF77" s="463"/>
      <c r="GG77" s="463"/>
      <c r="GH77" s="463"/>
      <c r="GI77" s="463"/>
      <c r="GJ77" s="463"/>
      <c r="GK77" s="463"/>
      <c r="GL77" s="463">
        <f>GL73-GL76</f>
        <v>0</v>
      </c>
      <c r="GM77" s="463"/>
      <c r="GN77" s="463"/>
      <c r="GO77" s="463"/>
      <c r="GP77" s="463"/>
      <c r="GQ77" s="463"/>
      <c r="GR77" s="463"/>
      <c r="GS77" s="463">
        <f t="shared" si="12"/>
        <v>0</v>
      </c>
      <c r="GT77" s="463"/>
      <c r="GU77" s="463"/>
      <c r="GV77" s="463"/>
      <c r="GW77" s="463"/>
      <c r="GX77" s="463"/>
      <c r="GY77" s="463"/>
      <c r="GZ77" s="463"/>
    </row>
    <row r="78" spans="2:208" ht="12.75" customHeight="1" thickTop="1" x14ac:dyDescent="0.2">
      <c r="B78" s="454" t="s">
        <v>405</v>
      </c>
      <c r="C78" s="455"/>
      <c r="D78" s="455"/>
      <c r="E78" s="455"/>
      <c r="F78" s="455"/>
      <c r="G78" s="455"/>
      <c r="H78" s="455"/>
      <c r="I78" s="455"/>
      <c r="J78" s="455"/>
      <c r="K78" s="455"/>
      <c r="L78" s="455"/>
      <c r="M78" s="455"/>
      <c r="N78" s="455"/>
      <c r="O78" s="455"/>
      <c r="P78" s="455"/>
      <c r="Q78" s="455"/>
      <c r="R78" s="455"/>
      <c r="S78" s="455"/>
      <c r="T78" s="455"/>
      <c r="U78" s="455"/>
      <c r="V78" s="455"/>
      <c r="W78" s="455"/>
      <c r="X78" s="455"/>
      <c r="Y78" s="455"/>
      <c r="Z78" s="455"/>
      <c r="AA78" s="455"/>
      <c r="AB78" s="455"/>
      <c r="AC78" s="455"/>
      <c r="AD78" s="455"/>
      <c r="AE78" s="455"/>
      <c r="AF78" s="455"/>
      <c r="AG78" s="455"/>
      <c r="AH78" s="342">
        <v>0</v>
      </c>
      <c r="AI78" s="343"/>
      <c r="AJ78" s="343"/>
      <c r="AK78" s="343"/>
      <c r="AL78" s="343"/>
      <c r="AM78" s="343"/>
      <c r="AN78" s="343"/>
      <c r="AO78" s="343"/>
      <c r="AP78" s="344"/>
      <c r="AQ78" s="342">
        <v>0</v>
      </c>
      <c r="AR78" s="343"/>
      <c r="AS78" s="343"/>
      <c r="AT78" s="343"/>
      <c r="AU78" s="343"/>
      <c r="AV78" s="343"/>
      <c r="AW78" s="343"/>
      <c r="AX78" s="343"/>
      <c r="AY78" s="344"/>
      <c r="BB78" s="451">
        <f t="shared" si="16"/>
        <v>0</v>
      </c>
      <c r="BC78" s="451"/>
      <c r="BD78" s="451"/>
      <c r="BE78" s="451"/>
      <c r="BF78" s="451"/>
      <c r="BG78" s="451"/>
      <c r="BH78" s="451"/>
      <c r="BI78" s="451"/>
      <c r="BJ78" s="451"/>
      <c r="BK78" s="451"/>
      <c r="BL78" s="452">
        <f t="shared" si="17"/>
        <v>0.9</v>
      </c>
      <c r="BM78" s="452"/>
      <c r="BN78" s="452"/>
      <c r="BO78" s="452"/>
      <c r="BP78" s="452"/>
      <c r="BQ78" s="452"/>
      <c r="BR78" s="452"/>
      <c r="BS78" s="452"/>
      <c r="BT78" s="452"/>
      <c r="BU78" s="452"/>
      <c r="BV78" s="453">
        <v>0</v>
      </c>
      <c r="BW78" s="453"/>
      <c r="BX78" s="453"/>
      <c r="BY78" s="453"/>
      <c r="BZ78" s="453"/>
      <c r="CA78" s="453"/>
      <c r="CB78" s="453"/>
      <c r="CC78" s="453"/>
      <c r="CD78" s="453"/>
      <c r="CE78" s="453"/>
      <c r="CF78" s="453">
        <v>0</v>
      </c>
      <c r="CG78" s="453"/>
      <c r="CH78" s="453"/>
      <c r="CI78" s="453"/>
      <c r="CJ78" s="453"/>
      <c r="CK78" s="453"/>
      <c r="CL78" s="453"/>
      <c r="CM78" s="453"/>
      <c r="CN78" s="453"/>
      <c r="CO78" s="453"/>
      <c r="CP78" s="435">
        <f t="shared" si="18"/>
        <v>0</v>
      </c>
      <c r="CQ78" s="435"/>
      <c r="CR78" s="435"/>
      <c r="CS78" s="435"/>
      <c r="CT78" s="435"/>
      <c r="CU78" s="435"/>
      <c r="CV78" s="435"/>
      <c r="CW78" s="435"/>
      <c r="CX78" s="435"/>
      <c r="CY78" s="435"/>
      <c r="DB78" s="58" t="s">
        <v>153</v>
      </c>
      <c r="DC78" s="59"/>
      <c r="DD78" s="59"/>
      <c r="DE78" s="59"/>
      <c r="DF78" s="59"/>
      <c r="DG78" s="59"/>
      <c r="DH78" s="59"/>
      <c r="DI78" s="59"/>
      <c r="DJ78" s="59"/>
      <c r="DK78" s="59"/>
      <c r="DL78" s="59"/>
      <c r="DM78" s="59"/>
      <c r="DN78" s="59"/>
      <c r="DO78" s="59"/>
      <c r="DP78" s="59"/>
      <c r="DQ78" s="59"/>
      <c r="DR78" s="59"/>
      <c r="DS78" s="59"/>
      <c r="DT78" s="59"/>
      <c r="DU78" s="59"/>
      <c r="DV78" s="59"/>
      <c r="DW78" s="59"/>
      <c r="DX78" s="59"/>
      <c r="DY78" s="59"/>
      <c r="DZ78" s="59"/>
      <c r="EA78" s="59"/>
      <c r="EB78" s="59"/>
      <c r="EC78" s="59"/>
      <c r="ED78" s="59"/>
      <c r="EE78" s="59"/>
      <c r="EF78" s="59"/>
      <c r="EG78" s="59"/>
      <c r="EH78" s="59"/>
      <c r="EI78" s="59"/>
      <c r="EJ78" s="59"/>
      <c r="EK78" s="59"/>
      <c r="EL78" s="59"/>
      <c r="EM78" s="59"/>
      <c r="EN78" s="59"/>
      <c r="EO78" s="59"/>
      <c r="EP78" s="60"/>
      <c r="EQ78" s="411">
        <f>FC95</f>
        <v>0</v>
      </c>
      <c r="ER78" s="408"/>
      <c r="ES78" s="408"/>
      <c r="ET78" s="408"/>
      <c r="EU78" s="408"/>
      <c r="EV78" s="408"/>
      <c r="EW78" s="408"/>
      <c r="EX78" s="408"/>
      <c r="EY78" s="409"/>
      <c r="FC78" s="453">
        <v>0</v>
      </c>
      <c r="FD78" s="453"/>
      <c r="FE78" s="453"/>
      <c r="FF78" s="453"/>
      <c r="FG78" s="453"/>
      <c r="FH78" s="453"/>
      <c r="FI78" s="453"/>
      <c r="FJ78" s="453">
        <v>0</v>
      </c>
      <c r="FK78" s="453"/>
      <c r="FL78" s="453"/>
      <c r="FM78" s="453"/>
      <c r="FN78" s="453"/>
      <c r="FO78" s="453"/>
      <c r="FP78" s="453"/>
      <c r="FQ78" s="453">
        <v>0</v>
      </c>
      <c r="FR78" s="453"/>
      <c r="FS78" s="453"/>
      <c r="FT78" s="453"/>
      <c r="FU78" s="453"/>
      <c r="FV78" s="453"/>
      <c r="FW78" s="453"/>
      <c r="FX78" s="453">
        <v>0</v>
      </c>
      <c r="FY78" s="453"/>
      <c r="FZ78" s="453"/>
      <c r="GA78" s="453"/>
      <c r="GB78" s="453"/>
      <c r="GC78" s="453"/>
      <c r="GD78" s="453"/>
      <c r="GE78" s="453">
        <v>0</v>
      </c>
      <c r="GF78" s="453"/>
      <c r="GG78" s="453"/>
      <c r="GH78" s="453"/>
      <c r="GI78" s="453"/>
      <c r="GJ78" s="453"/>
      <c r="GK78" s="453"/>
      <c r="GL78" s="453">
        <v>0</v>
      </c>
      <c r="GM78" s="453"/>
      <c r="GN78" s="453"/>
      <c r="GO78" s="453"/>
      <c r="GP78" s="453"/>
      <c r="GQ78" s="453"/>
      <c r="GR78" s="453"/>
      <c r="GS78" s="464">
        <f t="shared" si="12"/>
        <v>0</v>
      </c>
      <c r="GT78" s="464"/>
      <c r="GU78" s="464"/>
      <c r="GV78" s="464"/>
      <c r="GW78" s="464"/>
      <c r="GX78" s="464"/>
      <c r="GY78" s="464"/>
      <c r="GZ78" s="464"/>
    </row>
    <row r="79" spans="2:208" ht="12.75" customHeight="1" x14ac:dyDescent="0.2">
      <c r="B79" s="454" t="s">
        <v>402</v>
      </c>
      <c r="C79" s="455"/>
      <c r="D79" s="455"/>
      <c r="E79" s="455"/>
      <c r="F79" s="455"/>
      <c r="G79" s="455"/>
      <c r="H79" s="455"/>
      <c r="I79" s="455"/>
      <c r="J79" s="455"/>
      <c r="K79" s="455"/>
      <c r="L79" s="455"/>
      <c r="M79" s="455"/>
      <c r="N79" s="455"/>
      <c r="O79" s="455"/>
      <c r="P79" s="455"/>
      <c r="Q79" s="455"/>
      <c r="R79" s="455"/>
      <c r="S79" s="455"/>
      <c r="T79" s="455"/>
      <c r="U79" s="455"/>
      <c r="V79" s="455"/>
      <c r="W79" s="455"/>
      <c r="X79" s="455"/>
      <c r="Y79" s="455"/>
      <c r="Z79" s="455"/>
      <c r="AA79" s="455"/>
      <c r="AB79" s="455"/>
      <c r="AC79" s="455"/>
      <c r="AD79" s="455"/>
      <c r="AE79" s="455"/>
      <c r="AF79" s="455"/>
      <c r="AG79" s="455"/>
      <c r="AH79" s="342">
        <v>0</v>
      </c>
      <c r="AI79" s="343"/>
      <c r="AJ79" s="343"/>
      <c r="AK79" s="343"/>
      <c r="AL79" s="343"/>
      <c r="AM79" s="343"/>
      <c r="AN79" s="343"/>
      <c r="AO79" s="343"/>
      <c r="AP79" s="344"/>
      <c r="AQ79" s="342">
        <v>0</v>
      </c>
      <c r="AR79" s="343"/>
      <c r="AS79" s="343"/>
      <c r="AT79" s="343"/>
      <c r="AU79" s="343"/>
      <c r="AV79" s="343"/>
      <c r="AW79" s="343"/>
      <c r="AX79" s="343"/>
      <c r="AY79" s="344"/>
      <c r="BB79" s="451">
        <f t="shared" si="16"/>
        <v>0</v>
      </c>
      <c r="BC79" s="451"/>
      <c r="BD79" s="451"/>
      <c r="BE79" s="451"/>
      <c r="BF79" s="451"/>
      <c r="BG79" s="451"/>
      <c r="BH79" s="451"/>
      <c r="BI79" s="451"/>
      <c r="BJ79" s="451"/>
      <c r="BK79" s="451"/>
      <c r="BL79" s="452">
        <f t="shared" si="17"/>
        <v>0.9</v>
      </c>
      <c r="BM79" s="452"/>
      <c r="BN79" s="452"/>
      <c r="BO79" s="452"/>
      <c r="BP79" s="452"/>
      <c r="BQ79" s="452"/>
      <c r="BR79" s="452"/>
      <c r="BS79" s="452"/>
      <c r="BT79" s="452"/>
      <c r="BU79" s="452"/>
      <c r="BV79" s="453">
        <v>0</v>
      </c>
      <c r="BW79" s="453"/>
      <c r="BX79" s="453"/>
      <c r="BY79" s="453"/>
      <c r="BZ79" s="453"/>
      <c r="CA79" s="453"/>
      <c r="CB79" s="453"/>
      <c r="CC79" s="453"/>
      <c r="CD79" s="453"/>
      <c r="CE79" s="453"/>
      <c r="CF79" s="453">
        <v>0</v>
      </c>
      <c r="CG79" s="453"/>
      <c r="CH79" s="453"/>
      <c r="CI79" s="453"/>
      <c r="CJ79" s="453"/>
      <c r="CK79" s="453"/>
      <c r="CL79" s="453"/>
      <c r="CM79" s="453"/>
      <c r="CN79" s="453"/>
      <c r="CO79" s="453"/>
      <c r="CP79" s="435">
        <f t="shared" si="18"/>
        <v>0</v>
      </c>
      <c r="CQ79" s="435"/>
      <c r="CR79" s="435"/>
      <c r="CS79" s="435"/>
      <c r="CT79" s="435"/>
      <c r="CU79" s="435"/>
      <c r="CV79" s="435"/>
      <c r="CW79" s="435"/>
      <c r="CX79" s="435"/>
      <c r="CY79" s="435"/>
      <c r="DB79" s="62" t="s">
        <v>46</v>
      </c>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4"/>
      <c r="EQ79" s="480">
        <v>0</v>
      </c>
      <c r="ER79" s="481"/>
      <c r="ES79" s="481"/>
      <c r="ET79" s="481"/>
      <c r="EU79" s="481"/>
      <c r="EV79" s="481"/>
      <c r="EW79" s="481"/>
      <c r="EX79" s="481"/>
      <c r="EY79" s="482"/>
      <c r="FC79" s="453">
        <v>0</v>
      </c>
      <c r="FD79" s="453"/>
      <c r="FE79" s="453"/>
      <c r="FF79" s="453"/>
      <c r="FG79" s="453"/>
      <c r="FH79" s="453"/>
      <c r="FI79" s="453"/>
      <c r="FJ79" s="453">
        <v>0</v>
      </c>
      <c r="FK79" s="453"/>
      <c r="FL79" s="453"/>
      <c r="FM79" s="453"/>
      <c r="FN79" s="453"/>
      <c r="FO79" s="453"/>
      <c r="FP79" s="453"/>
      <c r="FQ79" s="453">
        <v>0</v>
      </c>
      <c r="FR79" s="453"/>
      <c r="FS79" s="453"/>
      <c r="FT79" s="453"/>
      <c r="FU79" s="453"/>
      <c r="FV79" s="453"/>
      <c r="FW79" s="453"/>
      <c r="FX79" s="453">
        <v>0</v>
      </c>
      <c r="FY79" s="453"/>
      <c r="FZ79" s="453"/>
      <c r="GA79" s="453"/>
      <c r="GB79" s="453"/>
      <c r="GC79" s="453"/>
      <c r="GD79" s="453"/>
      <c r="GE79" s="453">
        <v>0</v>
      </c>
      <c r="GF79" s="453"/>
      <c r="GG79" s="453"/>
      <c r="GH79" s="453"/>
      <c r="GI79" s="453"/>
      <c r="GJ79" s="453"/>
      <c r="GK79" s="453"/>
      <c r="GL79" s="453">
        <v>0</v>
      </c>
      <c r="GM79" s="453"/>
      <c r="GN79" s="453"/>
      <c r="GO79" s="453"/>
      <c r="GP79" s="453"/>
      <c r="GQ79" s="453"/>
      <c r="GR79" s="453"/>
      <c r="GS79" s="451">
        <f t="shared" si="12"/>
        <v>0</v>
      </c>
      <c r="GT79" s="451"/>
      <c r="GU79" s="451"/>
      <c r="GV79" s="451"/>
      <c r="GW79" s="451"/>
      <c r="GX79" s="451"/>
      <c r="GY79" s="451"/>
      <c r="GZ79" s="451"/>
    </row>
    <row r="80" spans="2:208" ht="12.75" customHeight="1" x14ac:dyDescent="0.2">
      <c r="B80" s="454" t="s">
        <v>733</v>
      </c>
      <c r="C80" s="455"/>
      <c r="D80" s="455"/>
      <c r="E80" s="455"/>
      <c r="F80" s="455"/>
      <c r="G80" s="455"/>
      <c r="H80" s="455"/>
      <c r="I80" s="455"/>
      <c r="J80" s="455"/>
      <c r="K80" s="455"/>
      <c r="L80" s="455"/>
      <c r="M80" s="455"/>
      <c r="N80" s="455"/>
      <c r="O80" s="455"/>
      <c r="P80" s="455"/>
      <c r="Q80" s="455"/>
      <c r="R80" s="455"/>
      <c r="S80" s="455"/>
      <c r="T80" s="455"/>
      <c r="U80" s="455"/>
      <c r="V80" s="455"/>
      <c r="W80" s="455"/>
      <c r="X80" s="455"/>
      <c r="Y80" s="455"/>
      <c r="Z80" s="455"/>
      <c r="AA80" s="455"/>
      <c r="AB80" s="455"/>
      <c r="AC80" s="455"/>
      <c r="AD80" s="455"/>
      <c r="AE80" s="455"/>
      <c r="AF80" s="455"/>
      <c r="AG80" s="455"/>
      <c r="AH80" s="342">
        <v>0</v>
      </c>
      <c r="AI80" s="343"/>
      <c r="AJ80" s="343"/>
      <c r="AK80" s="343"/>
      <c r="AL80" s="343"/>
      <c r="AM80" s="343"/>
      <c r="AN80" s="343"/>
      <c r="AO80" s="343"/>
      <c r="AP80" s="344"/>
      <c r="AQ80" s="342">
        <v>0</v>
      </c>
      <c r="AR80" s="343"/>
      <c r="AS80" s="343"/>
      <c r="AT80" s="343"/>
      <c r="AU80" s="343"/>
      <c r="AV80" s="343"/>
      <c r="AW80" s="343"/>
      <c r="AX80" s="343"/>
      <c r="AY80" s="344"/>
      <c r="BB80" s="451">
        <f t="shared" si="16"/>
        <v>0</v>
      </c>
      <c r="BC80" s="451"/>
      <c r="BD80" s="451"/>
      <c r="BE80" s="451"/>
      <c r="BF80" s="451"/>
      <c r="BG80" s="451"/>
      <c r="BH80" s="451"/>
      <c r="BI80" s="451"/>
      <c r="BJ80" s="451"/>
      <c r="BK80" s="451"/>
      <c r="BL80" s="452">
        <f t="shared" si="17"/>
        <v>0.9</v>
      </c>
      <c r="BM80" s="452"/>
      <c r="BN80" s="452"/>
      <c r="BO80" s="452"/>
      <c r="BP80" s="452"/>
      <c r="BQ80" s="452"/>
      <c r="BR80" s="452"/>
      <c r="BS80" s="452"/>
      <c r="BT80" s="452"/>
      <c r="BU80" s="452"/>
      <c r="BV80" s="453">
        <v>0</v>
      </c>
      <c r="BW80" s="453"/>
      <c r="BX80" s="453"/>
      <c r="BY80" s="453"/>
      <c r="BZ80" s="453"/>
      <c r="CA80" s="453"/>
      <c r="CB80" s="453"/>
      <c r="CC80" s="453"/>
      <c r="CD80" s="453"/>
      <c r="CE80" s="453"/>
      <c r="CF80" s="453">
        <v>0</v>
      </c>
      <c r="CG80" s="453"/>
      <c r="CH80" s="453"/>
      <c r="CI80" s="453"/>
      <c r="CJ80" s="453"/>
      <c r="CK80" s="453"/>
      <c r="CL80" s="453"/>
      <c r="CM80" s="453"/>
      <c r="CN80" s="453"/>
      <c r="CO80" s="453"/>
      <c r="CP80" s="435">
        <f t="shared" si="18"/>
        <v>0</v>
      </c>
      <c r="CQ80" s="435"/>
      <c r="CR80" s="435"/>
      <c r="CS80" s="435"/>
      <c r="CT80" s="435"/>
      <c r="CU80" s="435"/>
      <c r="CV80" s="435"/>
      <c r="CW80" s="435"/>
      <c r="CX80" s="435"/>
      <c r="CY80" s="435"/>
      <c r="DB80" s="62" t="s">
        <v>47</v>
      </c>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4"/>
      <c r="EQ80" s="411">
        <f>FY162</f>
        <v>0</v>
      </c>
      <c r="ER80" s="408"/>
      <c r="ES80" s="408"/>
      <c r="ET80" s="408"/>
      <c r="EU80" s="408"/>
      <c r="EV80" s="408"/>
      <c r="EW80" s="408"/>
      <c r="EX80" s="408"/>
      <c r="EY80" s="409"/>
      <c r="FC80" s="453">
        <v>0</v>
      </c>
      <c r="FD80" s="453"/>
      <c r="FE80" s="453"/>
      <c r="FF80" s="453"/>
      <c r="FG80" s="453"/>
      <c r="FH80" s="453"/>
      <c r="FI80" s="453"/>
      <c r="FJ80" s="453">
        <v>0</v>
      </c>
      <c r="FK80" s="453"/>
      <c r="FL80" s="453"/>
      <c r="FM80" s="453"/>
      <c r="FN80" s="453"/>
      <c r="FO80" s="453"/>
      <c r="FP80" s="453"/>
      <c r="FQ80" s="453">
        <v>0</v>
      </c>
      <c r="FR80" s="453"/>
      <c r="FS80" s="453"/>
      <c r="FT80" s="453"/>
      <c r="FU80" s="453"/>
      <c r="FV80" s="453"/>
      <c r="FW80" s="453"/>
      <c r="FX80" s="453">
        <v>0</v>
      </c>
      <c r="FY80" s="453"/>
      <c r="FZ80" s="453"/>
      <c r="GA80" s="453"/>
      <c r="GB80" s="453"/>
      <c r="GC80" s="453"/>
      <c r="GD80" s="453"/>
      <c r="GE80" s="453">
        <v>0</v>
      </c>
      <c r="GF80" s="453"/>
      <c r="GG80" s="453"/>
      <c r="GH80" s="453"/>
      <c r="GI80" s="453"/>
      <c r="GJ80" s="453"/>
      <c r="GK80" s="453"/>
      <c r="GL80" s="453">
        <v>0</v>
      </c>
      <c r="GM80" s="453"/>
      <c r="GN80" s="453"/>
      <c r="GO80" s="453"/>
      <c r="GP80" s="453"/>
      <c r="GQ80" s="453"/>
      <c r="GR80" s="453"/>
      <c r="GS80" s="451">
        <f t="shared" si="12"/>
        <v>0</v>
      </c>
      <c r="GT80" s="451"/>
      <c r="GU80" s="451"/>
      <c r="GV80" s="451"/>
      <c r="GW80" s="451"/>
      <c r="GX80" s="451"/>
      <c r="GY80" s="451"/>
      <c r="GZ80" s="451"/>
    </row>
    <row r="81" spans="2:208" ht="12.75" customHeight="1" x14ac:dyDescent="0.2">
      <c r="B81" s="454" t="s">
        <v>327</v>
      </c>
      <c r="C81" s="455"/>
      <c r="D81" s="455"/>
      <c r="E81" s="455"/>
      <c r="F81" s="455"/>
      <c r="G81" s="455"/>
      <c r="H81" s="455"/>
      <c r="I81" s="455"/>
      <c r="J81" s="455"/>
      <c r="K81" s="455"/>
      <c r="L81" s="455"/>
      <c r="M81" s="455"/>
      <c r="N81" s="455"/>
      <c r="O81" s="455"/>
      <c r="P81" s="455"/>
      <c r="Q81" s="455"/>
      <c r="R81" s="455"/>
      <c r="S81" s="455"/>
      <c r="T81" s="455"/>
      <c r="U81" s="455"/>
      <c r="V81" s="455"/>
      <c r="W81" s="455"/>
      <c r="X81" s="455"/>
      <c r="Y81" s="455"/>
      <c r="Z81" s="455"/>
      <c r="AA81" s="455"/>
      <c r="AB81" s="455"/>
      <c r="AC81" s="455"/>
      <c r="AD81" s="455"/>
      <c r="AE81" s="455"/>
      <c r="AF81" s="455"/>
      <c r="AG81" s="455"/>
      <c r="AH81" s="342">
        <v>0</v>
      </c>
      <c r="AI81" s="343"/>
      <c r="AJ81" s="343"/>
      <c r="AK81" s="343"/>
      <c r="AL81" s="343"/>
      <c r="AM81" s="343"/>
      <c r="AN81" s="343"/>
      <c r="AO81" s="343"/>
      <c r="AP81" s="344"/>
      <c r="AQ81" s="342">
        <v>0</v>
      </c>
      <c r="AR81" s="343"/>
      <c r="AS81" s="343"/>
      <c r="AT81" s="343"/>
      <c r="AU81" s="343"/>
      <c r="AV81" s="343"/>
      <c r="AW81" s="343"/>
      <c r="AX81" s="343"/>
      <c r="AY81" s="344"/>
      <c r="BB81" s="451">
        <f t="shared" si="16"/>
        <v>0</v>
      </c>
      <c r="BC81" s="451"/>
      <c r="BD81" s="451"/>
      <c r="BE81" s="451"/>
      <c r="BF81" s="451"/>
      <c r="BG81" s="451"/>
      <c r="BH81" s="451"/>
      <c r="BI81" s="451"/>
      <c r="BJ81" s="451"/>
      <c r="BK81" s="451"/>
      <c r="BL81" s="452">
        <f t="shared" si="17"/>
        <v>0.9</v>
      </c>
      <c r="BM81" s="452"/>
      <c r="BN81" s="452"/>
      <c r="BO81" s="452"/>
      <c r="BP81" s="452"/>
      <c r="BQ81" s="452"/>
      <c r="BR81" s="452"/>
      <c r="BS81" s="452"/>
      <c r="BT81" s="452"/>
      <c r="BU81" s="452"/>
      <c r="BV81" s="453">
        <v>0</v>
      </c>
      <c r="BW81" s="453"/>
      <c r="BX81" s="453"/>
      <c r="BY81" s="453"/>
      <c r="BZ81" s="453"/>
      <c r="CA81" s="453"/>
      <c r="CB81" s="453"/>
      <c r="CC81" s="453"/>
      <c r="CD81" s="453"/>
      <c r="CE81" s="453"/>
      <c r="CF81" s="453">
        <v>0</v>
      </c>
      <c r="CG81" s="453"/>
      <c r="CH81" s="453"/>
      <c r="CI81" s="453"/>
      <c r="CJ81" s="453"/>
      <c r="CK81" s="453"/>
      <c r="CL81" s="453"/>
      <c r="CM81" s="453"/>
      <c r="CN81" s="453"/>
      <c r="CO81" s="453"/>
      <c r="CP81" s="435">
        <f t="shared" si="18"/>
        <v>0</v>
      </c>
      <c r="CQ81" s="435"/>
      <c r="CR81" s="435"/>
      <c r="CS81" s="435"/>
      <c r="CT81" s="435"/>
      <c r="CU81" s="435"/>
      <c r="CV81" s="435"/>
      <c r="CW81" s="435"/>
      <c r="CX81" s="435"/>
      <c r="CY81" s="435"/>
      <c r="DB81" s="62" t="s">
        <v>154</v>
      </c>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4"/>
      <c r="EQ81" s="411">
        <f>EQ78+EQ79+EQ80</f>
        <v>0</v>
      </c>
      <c r="ER81" s="408"/>
      <c r="ES81" s="408"/>
      <c r="ET81" s="408"/>
      <c r="EU81" s="408"/>
      <c r="EV81" s="408"/>
      <c r="EW81" s="408"/>
      <c r="EX81" s="408"/>
      <c r="EY81" s="409"/>
      <c r="FC81" s="451">
        <f>SUM(FC78:FI80)</f>
        <v>0</v>
      </c>
      <c r="FD81" s="451"/>
      <c r="FE81" s="451"/>
      <c r="FF81" s="451"/>
      <c r="FG81" s="451"/>
      <c r="FH81" s="451"/>
      <c r="FI81" s="451"/>
      <c r="FJ81" s="453">
        <f>SUM(FJ78:FP80)</f>
        <v>0</v>
      </c>
      <c r="FK81" s="453"/>
      <c r="FL81" s="453"/>
      <c r="FM81" s="453"/>
      <c r="FN81" s="453"/>
      <c r="FO81" s="453"/>
      <c r="FP81" s="453"/>
      <c r="FQ81" s="451">
        <f>SUM(FQ78:FW80)</f>
        <v>0</v>
      </c>
      <c r="FR81" s="451"/>
      <c r="FS81" s="451"/>
      <c r="FT81" s="451"/>
      <c r="FU81" s="451"/>
      <c r="FV81" s="451"/>
      <c r="FW81" s="451"/>
      <c r="FX81" s="451">
        <f>SUM(FX78:GD80)</f>
        <v>0</v>
      </c>
      <c r="FY81" s="451"/>
      <c r="FZ81" s="451"/>
      <c r="GA81" s="451"/>
      <c r="GB81" s="451"/>
      <c r="GC81" s="451"/>
      <c r="GD81" s="451"/>
      <c r="GE81" s="451">
        <f>SUM(GE78:GK80)</f>
        <v>0</v>
      </c>
      <c r="GF81" s="451"/>
      <c r="GG81" s="451"/>
      <c r="GH81" s="451"/>
      <c r="GI81" s="451"/>
      <c r="GJ81" s="451"/>
      <c r="GK81" s="451"/>
      <c r="GL81" s="451">
        <f>SUM(GL78:GR80)</f>
        <v>0</v>
      </c>
      <c r="GM81" s="451"/>
      <c r="GN81" s="451"/>
      <c r="GO81" s="451"/>
      <c r="GP81" s="451"/>
      <c r="GQ81" s="451"/>
      <c r="GR81" s="451"/>
      <c r="GS81" s="451">
        <f t="shared" si="12"/>
        <v>0</v>
      </c>
      <c r="GT81" s="451"/>
      <c r="GU81" s="451"/>
      <c r="GV81" s="451"/>
      <c r="GW81" s="451"/>
      <c r="GX81" s="451"/>
      <c r="GY81" s="451"/>
      <c r="GZ81" s="451"/>
    </row>
    <row r="82" spans="2:208" ht="12.75" customHeight="1" x14ac:dyDescent="0.2">
      <c r="B82" s="454" t="s">
        <v>403</v>
      </c>
      <c r="C82" s="455"/>
      <c r="D82" s="455"/>
      <c r="E82" s="455"/>
      <c r="F82" s="455"/>
      <c r="G82" s="455"/>
      <c r="H82" s="455"/>
      <c r="I82" s="455"/>
      <c r="J82" s="455"/>
      <c r="K82" s="455"/>
      <c r="L82" s="455"/>
      <c r="M82" s="455"/>
      <c r="N82" s="455"/>
      <c r="O82" s="455"/>
      <c r="P82" s="455"/>
      <c r="Q82" s="455"/>
      <c r="R82" s="455"/>
      <c r="S82" s="455"/>
      <c r="T82" s="455"/>
      <c r="U82" s="455"/>
      <c r="V82" s="455"/>
      <c r="W82" s="455"/>
      <c r="X82" s="455"/>
      <c r="Y82" s="455"/>
      <c r="Z82" s="455"/>
      <c r="AA82" s="455"/>
      <c r="AB82" s="455"/>
      <c r="AC82" s="455"/>
      <c r="AD82" s="455"/>
      <c r="AE82" s="455"/>
      <c r="AF82" s="455"/>
      <c r="AG82" s="455"/>
      <c r="AH82" s="342">
        <v>0</v>
      </c>
      <c r="AI82" s="343"/>
      <c r="AJ82" s="343"/>
      <c r="AK82" s="343"/>
      <c r="AL82" s="343"/>
      <c r="AM82" s="343"/>
      <c r="AN82" s="343"/>
      <c r="AO82" s="343"/>
      <c r="AP82" s="344"/>
      <c r="AQ82" s="342">
        <v>0</v>
      </c>
      <c r="AR82" s="343"/>
      <c r="AS82" s="343"/>
      <c r="AT82" s="343"/>
      <c r="AU82" s="343"/>
      <c r="AV82" s="343"/>
      <c r="AW82" s="343"/>
      <c r="AX82" s="343"/>
      <c r="AY82" s="344"/>
      <c r="BB82" s="451">
        <f t="shared" si="16"/>
        <v>0</v>
      </c>
      <c r="BC82" s="451"/>
      <c r="BD82" s="451"/>
      <c r="BE82" s="451"/>
      <c r="BF82" s="451"/>
      <c r="BG82" s="451"/>
      <c r="BH82" s="451"/>
      <c r="BI82" s="451"/>
      <c r="BJ82" s="451"/>
      <c r="BK82" s="451"/>
      <c r="BL82" s="452">
        <f t="shared" si="17"/>
        <v>0.9</v>
      </c>
      <c r="BM82" s="452"/>
      <c r="BN82" s="452"/>
      <c r="BO82" s="452"/>
      <c r="BP82" s="452"/>
      <c r="BQ82" s="452"/>
      <c r="BR82" s="452"/>
      <c r="BS82" s="452"/>
      <c r="BT82" s="452"/>
      <c r="BU82" s="452"/>
      <c r="BV82" s="453">
        <v>0</v>
      </c>
      <c r="BW82" s="453"/>
      <c r="BX82" s="453"/>
      <c r="BY82" s="453"/>
      <c r="BZ82" s="453"/>
      <c r="CA82" s="453"/>
      <c r="CB82" s="453"/>
      <c r="CC82" s="453"/>
      <c r="CD82" s="453"/>
      <c r="CE82" s="453"/>
      <c r="CF82" s="453">
        <v>0</v>
      </c>
      <c r="CG82" s="453"/>
      <c r="CH82" s="453"/>
      <c r="CI82" s="453"/>
      <c r="CJ82" s="453"/>
      <c r="CK82" s="453"/>
      <c r="CL82" s="453"/>
      <c r="CM82" s="453"/>
      <c r="CN82" s="453"/>
      <c r="CO82" s="453"/>
      <c r="CP82" s="435">
        <f t="shared" si="18"/>
        <v>0</v>
      </c>
      <c r="CQ82" s="435"/>
      <c r="CR82" s="435"/>
      <c r="CS82" s="435"/>
      <c r="CT82" s="435"/>
      <c r="CU82" s="435"/>
      <c r="CV82" s="435"/>
      <c r="CW82" s="435"/>
      <c r="CX82" s="435"/>
      <c r="CY82" s="435"/>
      <c r="DB82" s="62"/>
      <c r="DC82" s="63"/>
      <c r="DD82" s="63"/>
      <c r="DE82" s="63"/>
      <c r="DF82" s="63"/>
      <c r="DG82" s="63" t="s">
        <v>155</v>
      </c>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4"/>
      <c r="EQ82" s="480">
        <v>0</v>
      </c>
      <c r="ER82" s="481"/>
      <c r="ES82" s="481"/>
      <c r="ET82" s="481"/>
      <c r="EU82" s="481"/>
      <c r="EV82" s="481"/>
      <c r="EW82" s="481"/>
      <c r="EX82" s="481"/>
      <c r="EY82" s="482"/>
      <c r="FC82" s="453">
        <v>0</v>
      </c>
      <c r="FD82" s="453"/>
      <c r="FE82" s="453"/>
      <c r="FF82" s="453"/>
      <c r="FG82" s="453"/>
      <c r="FH82" s="453"/>
      <c r="FI82" s="453"/>
      <c r="FJ82" s="453">
        <v>0</v>
      </c>
      <c r="FK82" s="453"/>
      <c r="FL82" s="453"/>
      <c r="FM82" s="453"/>
      <c r="FN82" s="453"/>
      <c r="FO82" s="453"/>
      <c r="FP82" s="453"/>
      <c r="FQ82" s="453">
        <v>0</v>
      </c>
      <c r="FR82" s="453"/>
      <c r="FS82" s="453"/>
      <c r="FT82" s="453"/>
      <c r="FU82" s="453"/>
      <c r="FV82" s="453"/>
      <c r="FW82" s="453"/>
      <c r="FX82" s="453">
        <v>0</v>
      </c>
      <c r="FY82" s="453"/>
      <c r="FZ82" s="453"/>
      <c r="GA82" s="453"/>
      <c r="GB82" s="453"/>
      <c r="GC82" s="453"/>
      <c r="GD82" s="453"/>
      <c r="GE82" s="453">
        <v>0</v>
      </c>
      <c r="GF82" s="453"/>
      <c r="GG82" s="453"/>
      <c r="GH82" s="453"/>
      <c r="GI82" s="453"/>
      <c r="GJ82" s="453"/>
      <c r="GK82" s="453"/>
      <c r="GL82" s="453">
        <v>0</v>
      </c>
      <c r="GM82" s="453"/>
      <c r="GN82" s="453"/>
      <c r="GO82" s="453"/>
      <c r="GP82" s="453"/>
      <c r="GQ82" s="453"/>
      <c r="GR82" s="453"/>
      <c r="GS82" s="451">
        <f t="shared" si="12"/>
        <v>0</v>
      </c>
      <c r="GT82" s="451"/>
      <c r="GU82" s="451"/>
      <c r="GV82" s="451"/>
      <c r="GW82" s="451"/>
      <c r="GX82" s="451"/>
      <c r="GY82" s="451"/>
      <c r="GZ82" s="451"/>
    </row>
    <row r="83" spans="2:208" ht="12.75" customHeight="1" thickBot="1" x14ac:dyDescent="0.25">
      <c r="B83" s="455" t="s">
        <v>110</v>
      </c>
      <c r="C83" s="455"/>
      <c r="D83" s="455"/>
      <c r="E83" s="455"/>
      <c r="F83" s="455"/>
      <c r="G83" s="455"/>
      <c r="H83" s="455"/>
      <c r="I83" s="455"/>
      <c r="J83" s="455"/>
      <c r="K83" s="455"/>
      <c r="L83" s="455"/>
      <c r="M83" s="455"/>
      <c r="N83" s="455"/>
      <c r="O83" s="455"/>
      <c r="P83" s="455"/>
      <c r="Q83" s="455"/>
      <c r="R83" s="455"/>
      <c r="S83" s="455"/>
      <c r="T83" s="455"/>
      <c r="U83" s="455"/>
      <c r="V83" s="455"/>
      <c r="W83" s="455"/>
      <c r="X83" s="455"/>
      <c r="Y83" s="455"/>
      <c r="Z83" s="455"/>
      <c r="AA83" s="455"/>
      <c r="AB83" s="455"/>
      <c r="AC83" s="455"/>
      <c r="AD83" s="455"/>
      <c r="AE83" s="455"/>
      <c r="AF83" s="455"/>
      <c r="AG83" s="455"/>
      <c r="AH83" s="342">
        <v>0</v>
      </c>
      <c r="AI83" s="343"/>
      <c r="AJ83" s="343"/>
      <c r="AK83" s="343"/>
      <c r="AL83" s="343"/>
      <c r="AM83" s="343"/>
      <c r="AN83" s="343"/>
      <c r="AO83" s="343"/>
      <c r="AP83" s="344"/>
      <c r="AQ83" s="342">
        <v>0</v>
      </c>
      <c r="AR83" s="343"/>
      <c r="AS83" s="343"/>
      <c r="AT83" s="343"/>
      <c r="AU83" s="343"/>
      <c r="AV83" s="343"/>
      <c r="AW83" s="343"/>
      <c r="AX83" s="343"/>
      <c r="AY83" s="344"/>
      <c r="BB83" s="451">
        <f t="shared" si="16"/>
        <v>0</v>
      </c>
      <c r="BC83" s="451"/>
      <c r="BD83" s="451"/>
      <c r="BE83" s="451"/>
      <c r="BF83" s="451"/>
      <c r="BG83" s="451"/>
      <c r="BH83" s="451"/>
      <c r="BI83" s="451"/>
      <c r="BJ83" s="451"/>
      <c r="BK83" s="451"/>
      <c r="BL83" s="452">
        <f t="shared" si="17"/>
        <v>0.9</v>
      </c>
      <c r="BM83" s="452"/>
      <c r="BN83" s="452"/>
      <c r="BO83" s="452"/>
      <c r="BP83" s="452"/>
      <c r="BQ83" s="452"/>
      <c r="BR83" s="452"/>
      <c r="BS83" s="452"/>
      <c r="BT83" s="452"/>
      <c r="BU83" s="452"/>
      <c r="BV83" s="453">
        <v>0</v>
      </c>
      <c r="BW83" s="453"/>
      <c r="BX83" s="453"/>
      <c r="BY83" s="453"/>
      <c r="BZ83" s="453"/>
      <c r="CA83" s="453"/>
      <c r="CB83" s="453"/>
      <c r="CC83" s="453"/>
      <c r="CD83" s="453"/>
      <c r="CE83" s="453"/>
      <c r="CF83" s="453">
        <v>0</v>
      </c>
      <c r="CG83" s="453"/>
      <c r="CH83" s="453"/>
      <c r="CI83" s="453"/>
      <c r="CJ83" s="453"/>
      <c r="CK83" s="453"/>
      <c r="CL83" s="453"/>
      <c r="CM83" s="453"/>
      <c r="CN83" s="453"/>
      <c r="CO83" s="453"/>
      <c r="CP83" s="435">
        <f t="shared" si="18"/>
        <v>0</v>
      </c>
      <c r="CQ83" s="435"/>
      <c r="CR83" s="435"/>
      <c r="CS83" s="435"/>
      <c r="CT83" s="435"/>
      <c r="CU83" s="435"/>
      <c r="CV83" s="435"/>
      <c r="CW83" s="435"/>
      <c r="CX83" s="435"/>
      <c r="CY83" s="435"/>
      <c r="DB83" s="65" t="s">
        <v>156</v>
      </c>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c r="EH83" s="66"/>
      <c r="EI83" s="66"/>
      <c r="EJ83" s="66"/>
      <c r="EK83" s="66"/>
      <c r="EL83" s="66"/>
      <c r="EM83" s="66"/>
      <c r="EN83" s="66"/>
      <c r="EO83" s="66"/>
      <c r="EP83" s="67"/>
      <c r="EQ83" s="458">
        <f>EQ77-EQ81</f>
        <v>0</v>
      </c>
      <c r="ER83" s="459"/>
      <c r="ES83" s="459"/>
      <c r="ET83" s="459"/>
      <c r="EU83" s="459"/>
      <c r="EV83" s="459"/>
      <c r="EW83" s="459"/>
      <c r="EX83" s="459"/>
      <c r="EY83" s="462"/>
      <c r="FC83" s="463">
        <f>FC77-FC81</f>
        <v>0</v>
      </c>
      <c r="FD83" s="463"/>
      <c r="FE83" s="463"/>
      <c r="FF83" s="463"/>
      <c r="FG83" s="463"/>
      <c r="FH83" s="463"/>
      <c r="FI83" s="463"/>
      <c r="FJ83" s="463">
        <f>FJ77-FJ81</f>
        <v>0</v>
      </c>
      <c r="FK83" s="463"/>
      <c r="FL83" s="463"/>
      <c r="FM83" s="463"/>
      <c r="FN83" s="463"/>
      <c r="FO83" s="463"/>
      <c r="FP83" s="463"/>
      <c r="FQ83" s="463">
        <f>FQ77-FQ81</f>
        <v>0</v>
      </c>
      <c r="FR83" s="463"/>
      <c r="FS83" s="463"/>
      <c r="FT83" s="463"/>
      <c r="FU83" s="463"/>
      <c r="FV83" s="463"/>
      <c r="FW83" s="463"/>
      <c r="FX83" s="463">
        <f>FX77-FX81</f>
        <v>0</v>
      </c>
      <c r="FY83" s="463"/>
      <c r="FZ83" s="463"/>
      <c r="GA83" s="463"/>
      <c r="GB83" s="463"/>
      <c r="GC83" s="463"/>
      <c r="GD83" s="463"/>
      <c r="GE83" s="463">
        <f>GE77-GE81</f>
        <v>0</v>
      </c>
      <c r="GF83" s="463"/>
      <c r="GG83" s="463"/>
      <c r="GH83" s="463"/>
      <c r="GI83" s="463"/>
      <c r="GJ83" s="463"/>
      <c r="GK83" s="463"/>
      <c r="GL83" s="463">
        <f>GL77-GL81</f>
        <v>0</v>
      </c>
      <c r="GM83" s="463"/>
      <c r="GN83" s="463"/>
      <c r="GO83" s="463"/>
      <c r="GP83" s="463"/>
      <c r="GQ83" s="463"/>
      <c r="GR83" s="463"/>
      <c r="GS83" s="451">
        <f t="shared" si="12"/>
        <v>0</v>
      </c>
      <c r="GT83" s="451"/>
      <c r="GU83" s="451"/>
      <c r="GV83" s="451"/>
      <c r="GW83" s="451"/>
      <c r="GX83" s="451"/>
      <c r="GY83" s="451"/>
      <c r="GZ83" s="451"/>
    </row>
    <row r="84" spans="2:208" ht="12.75" customHeight="1" thickTop="1" thickBot="1" x14ac:dyDescent="0.25">
      <c r="B84" s="455" t="s">
        <v>111</v>
      </c>
      <c r="C84" s="455"/>
      <c r="D84" s="455"/>
      <c r="E84" s="455"/>
      <c r="F84" s="455"/>
      <c r="G84" s="455"/>
      <c r="H84" s="455"/>
      <c r="I84" s="455"/>
      <c r="J84" s="455"/>
      <c r="K84" s="455"/>
      <c r="L84" s="455"/>
      <c r="M84" s="455"/>
      <c r="N84" s="455"/>
      <c r="O84" s="455"/>
      <c r="P84" s="455"/>
      <c r="Q84" s="455"/>
      <c r="R84" s="455"/>
      <c r="S84" s="455"/>
      <c r="T84" s="455"/>
      <c r="U84" s="455"/>
      <c r="V84" s="455"/>
      <c r="W84" s="455"/>
      <c r="X84" s="455"/>
      <c r="Y84" s="455"/>
      <c r="Z84" s="455"/>
      <c r="AA84" s="455"/>
      <c r="AB84" s="455"/>
      <c r="AC84" s="455"/>
      <c r="AD84" s="455"/>
      <c r="AE84" s="455"/>
      <c r="AF84" s="455"/>
      <c r="AG84" s="455"/>
      <c r="AH84" s="342">
        <v>0</v>
      </c>
      <c r="AI84" s="343"/>
      <c r="AJ84" s="343"/>
      <c r="AK84" s="343"/>
      <c r="AL84" s="343"/>
      <c r="AM84" s="343"/>
      <c r="AN84" s="343"/>
      <c r="AO84" s="343"/>
      <c r="AP84" s="344"/>
      <c r="AQ84" s="342">
        <v>0</v>
      </c>
      <c r="AR84" s="343"/>
      <c r="AS84" s="343"/>
      <c r="AT84" s="343"/>
      <c r="AU84" s="343"/>
      <c r="AV84" s="343"/>
      <c r="AW84" s="343"/>
      <c r="AX84" s="343"/>
      <c r="AY84" s="344"/>
      <c r="BB84" s="451">
        <f t="shared" si="16"/>
        <v>0</v>
      </c>
      <c r="BC84" s="451"/>
      <c r="BD84" s="451"/>
      <c r="BE84" s="451"/>
      <c r="BF84" s="451"/>
      <c r="BG84" s="451"/>
      <c r="BH84" s="451"/>
      <c r="BI84" s="451"/>
      <c r="BJ84" s="451"/>
      <c r="BK84" s="451"/>
      <c r="BL84" s="452">
        <f t="shared" si="17"/>
        <v>0.9</v>
      </c>
      <c r="BM84" s="452"/>
      <c r="BN84" s="452"/>
      <c r="BO84" s="452"/>
      <c r="BP84" s="452"/>
      <c r="BQ84" s="452"/>
      <c r="BR84" s="452"/>
      <c r="BS84" s="452"/>
      <c r="BT84" s="452"/>
      <c r="BU84" s="452"/>
      <c r="BV84" s="453">
        <v>0</v>
      </c>
      <c r="BW84" s="453"/>
      <c r="BX84" s="453"/>
      <c r="BY84" s="453"/>
      <c r="BZ84" s="453"/>
      <c r="CA84" s="453"/>
      <c r="CB84" s="453"/>
      <c r="CC84" s="453"/>
      <c r="CD84" s="453"/>
      <c r="CE84" s="453"/>
      <c r="CF84" s="453">
        <v>0</v>
      </c>
      <c r="CG84" s="453"/>
      <c r="CH84" s="453"/>
      <c r="CI84" s="453"/>
      <c r="CJ84" s="453"/>
      <c r="CK84" s="453"/>
      <c r="CL84" s="453"/>
      <c r="CM84" s="453"/>
      <c r="CN84" s="453"/>
      <c r="CO84" s="453"/>
      <c r="CP84" s="435">
        <f t="shared" si="18"/>
        <v>0</v>
      </c>
      <c r="CQ84" s="435"/>
      <c r="CR84" s="435"/>
      <c r="CS84" s="435"/>
      <c r="CT84" s="435"/>
      <c r="CU84" s="435"/>
      <c r="CV84" s="435"/>
      <c r="CW84" s="435"/>
      <c r="CX84" s="435"/>
      <c r="CY84" s="435"/>
      <c r="FG84" s="120"/>
    </row>
    <row r="85" spans="2:208" ht="12.75" customHeight="1" thickTop="1" thickBot="1" x14ac:dyDescent="0.25">
      <c r="B85" s="455" t="s">
        <v>112</v>
      </c>
      <c r="C85" s="455"/>
      <c r="D85" s="455"/>
      <c r="E85" s="455"/>
      <c r="F85" s="455"/>
      <c r="G85" s="455"/>
      <c r="H85" s="455"/>
      <c r="I85" s="455"/>
      <c r="J85" s="455"/>
      <c r="K85" s="455"/>
      <c r="L85" s="455"/>
      <c r="M85" s="455"/>
      <c r="N85" s="455"/>
      <c r="O85" s="455"/>
      <c r="P85" s="455"/>
      <c r="Q85" s="455"/>
      <c r="R85" s="455"/>
      <c r="S85" s="455"/>
      <c r="T85" s="455"/>
      <c r="U85" s="455"/>
      <c r="V85" s="455"/>
      <c r="W85" s="455"/>
      <c r="X85" s="455"/>
      <c r="Y85" s="455"/>
      <c r="Z85" s="455"/>
      <c r="AA85" s="455"/>
      <c r="AB85" s="455"/>
      <c r="AC85" s="455"/>
      <c r="AD85" s="455"/>
      <c r="AE85" s="455"/>
      <c r="AF85" s="455"/>
      <c r="AG85" s="455"/>
      <c r="AH85" s="342">
        <v>0</v>
      </c>
      <c r="AI85" s="343"/>
      <c r="AJ85" s="343"/>
      <c r="AK85" s="343"/>
      <c r="AL85" s="343"/>
      <c r="AM85" s="343"/>
      <c r="AN85" s="343"/>
      <c r="AO85" s="343"/>
      <c r="AP85" s="344"/>
      <c r="AQ85" s="342">
        <v>0</v>
      </c>
      <c r="AR85" s="343"/>
      <c r="AS85" s="343"/>
      <c r="AT85" s="343"/>
      <c r="AU85" s="343"/>
      <c r="AV85" s="343"/>
      <c r="AW85" s="343"/>
      <c r="AX85" s="343"/>
      <c r="AY85" s="344"/>
      <c r="BB85" s="451">
        <f t="shared" si="16"/>
        <v>0</v>
      </c>
      <c r="BC85" s="451"/>
      <c r="BD85" s="451"/>
      <c r="BE85" s="451"/>
      <c r="BF85" s="451"/>
      <c r="BG85" s="451"/>
      <c r="BH85" s="451"/>
      <c r="BI85" s="451"/>
      <c r="BJ85" s="451"/>
      <c r="BK85" s="451"/>
      <c r="BL85" s="452">
        <f t="shared" si="17"/>
        <v>0.9</v>
      </c>
      <c r="BM85" s="452"/>
      <c r="BN85" s="452"/>
      <c r="BO85" s="452"/>
      <c r="BP85" s="452"/>
      <c r="BQ85" s="452"/>
      <c r="BR85" s="452"/>
      <c r="BS85" s="452"/>
      <c r="BT85" s="452"/>
      <c r="BU85" s="452"/>
      <c r="BV85" s="453">
        <v>0</v>
      </c>
      <c r="BW85" s="453"/>
      <c r="BX85" s="453"/>
      <c r="BY85" s="453"/>
      <c r="BZ85" s="453"/>
      <c r="CA85" s="453"/>
      <c r="CB85" s="453"/>
      <c r="CC85" s="453"/>
      <c r="CD85" s="453"/>
      <c r="CE85" s="453"/>
      <c r="CF85" s="453">
        <v>0</v>
      </c>
      <c r="CG85" s="453"/>
      <c r="CH85" s="453"/>
      <c r="CI85" s="453"/>
      <c r="CJ85" s="453"/>
      <c r="CK85" s="453"/>
      <c r="CL85" s="453"/>
      <c r="CM85" s="453"/>
      <c r="CN85" s="453"/>
      <c r="CO85" s="453"/>
      <c r="CP85" s="435">
        <f t="shared" si="18"/>
        <v>0</v>
      </c>
      <c r="CQ85" s="435"/>
      <c r="CR85" s="435"/>
      <c r="CS85" s="435"/>
      <c r="CT85" s="435"/>
      <c r="CU85" s="435"/>
      <c r="CV85" s="435"/>
      <c r="CW85" s="435"/>
      <c r="CX85" s="435"/>
      <c r="CY85" s="435"/>
      <c r="DB85" s="55" t="s">
        <v>157</v>
      </c>
      <c r="DC85" s="56"/>
      <c r="DD85" s="56"/>
      <c r="DE85" s="56"/>
      <c r="DF85" s="56"/>
      <c r="DG85" s="56"/>
      <c r="DH85" s="56"/>
      <c r="DI85" s="56"/>
      <c r="DJ85" s="56"/>
      <c r="DK85" s="56"/>
      <c r="DL85" s="56"/>
      <c r="DM85" s="56"/>
      <c r="DN85" s="56"/>
      <c r="DO85" s="56"/>
      <c r="DP85" s="56"/>
      <c r="DQ85" s="56"/>
      <c r="DR85" s="56"/>
      <c r="DS85" s="56"/>
      <c r="DT85" s="56"/>
      <c r="DU85" s="56"/>
      <c r="DV85" s="56"/>
      <c r="DW85" s="56"/>
      <c r="DX85" s="56"/>
      <c r="DY85" s="56"/>
      <c r="DZ85" s="56"/>
      <c r="EA85" s="56"/>
      <c r="EB85" s="56"/>
      <c r="EC85" s="56"/>
      <c r="ED85" s="56"/>
      <c r="EE85" s="56"/>
      <c r="EF85" s="56"/>
      <c r="EG85" s="56"/>
      <c r="EH85" s="56"/>
      <c r="EI85" s="56"/>
      <c r="EJ85" s="56"/>
      <c r="EK85" s="56"/>
      <c r="EL85" s="56"/>
      <c r="EM85" s="56"/>
      <c r="EN85" s="56"/>
      <c r="EO85" s="56"/>
      <c r="EP85" s="56"/>
      <c r="EQ85" s="56"/>
      <c r="ER85" s="56"/>
      <c r="ES85" s="56"/>
      <c r="ET85" s="56"/>
      <c r="EU85" s="56"/>
      <c r="EV85" s="56"/>
      <c r="EW85" s="56"/>
      <c r="EX85" s="56"/>
      <c r="EY85" s="57"/>
      <c r="FC85" s="55" t="s">
        <v>175</v>
      </c>
      <c r="FD85" s="56"/>
      <c r="FE85" s="56"/>
      <c r="FF85" s="56"/>
      <c r="FG85" s="56"/>
      <c r="FH85" s="56"/>
      <c r="FI85" s="56"/>
      <c r="FJ85" s="56"/>
      <c r="FK85" s="56"/>
      <c r="FL85" s="56"/>
      <c r="FM85" s="56"/>
      <c r="FN85" s="56"/>
      <c r="FO85" s="56"/>
      <c r="FP85" s="56"/>
      <c r="FQ85" s="56"/>
      <c r="FR85" s="56"/>
      <c r="FS85" s="56"/>
      <c r="FT85" s="56"/>
      <c r="FU85" s="56"/>
      <c r="FV85" s="56"/>
      <c r="FW85" s="56"/>
      <c r="FX85" s="56"/>
      <c r="FY85" s="56"/>
      <c r="FZ85" s="56"/>
      <c r="GA85" s="56"/>
      <c r="GB85" s="56"/>
      <c r="GC85" s="56"/>
      <c r="GD85" s="56"/>
      <c r="GE85" s="56"/>
      <c r="GF85" s="56"/>
      <c r="GG85" s="56"/>
      <c r="GH85" s="56"/>
      <c r="GI85" s="56"/>
      <c r="GJ85" s="56"/>
      <c r="GK85" s="56"/>
      <c r="GL85" s="56"/>
      <c r="GM85" s="56"/>
      <c r="GN85" s="56"/>
      <c r="GO85" s="56"/>
      <c r="GP85" s="56"/>
      <c r="GQ85" s="56"/>
      <c r="GR85" s="56"/>
      <c r="GS85" s="56"/>
      <c r="GT85" s="56"/>
      <c r="GU85" s="56"/>
      <c r="GV85" s="56"/>
      <c r="GW85" s="56"/>
      <c r="GX85" s="56"/>
      <c r="GY85" s="56"/>
      <c r="GZ85" s="57"/>
    </row>
    <row r="86" spans="2:208" ht="12.75" customHeight="1" thickTop="1" thickBot="1" x14ac:dyDescent="0.25">
      <c r="B86" s="48"/>
      <c r="C86" s="1"/>
      <c r="D86" s="1"/>
      <c r="E86" s="1"/>
      <c r="F86" s="1" t="s">
        <v>113</v>
      </c>
      <c r="G86" s="1"/>
      <c r="H86" s="1"/>
      <c r="I86" s="1"/>
      <c r="J86" s="1"/>
      <c r="K86" s="1"/>
      <c r="L86" s="1"/>
      <c r="M86" s="1"/>
      <c r="N86" s="1"/>
      <c r="O86" s="1"/>
      <c r="P86" s="1"/>
      <c r="Q86" s="1"/>
      <c r="R86" s="1"/>
      <c r="S86" s="1"/>
      <c r="T86" s="1"/>
      <c r="U86" s="1"/>
      <c r="V86" s="1"/>
      <c r="W86" s="1"/>
      <c r="X86" s="1"/>
      <c r="Y86" s="1"/>
      <c r="Z86" s="1"/>
      <c r="AA86" s="1"/>
      <c r="AB86" s="1"/>
      <c r="AC86" s="1"/>
      <c r="AD86" s="1"/>
      <c r="AE86" s="1"/>
      <c r="AF86" s="1"/>
      <c r="AG86" s="51"/>
      <c r="AH86" s="463">
        <f>SUM(AH77:AP85)</f>
        <v>0</v>
      </c>
      <c r="AI86" s="463"/>
      <c r="AJ86" s="463"/>
      <c r="AK86" s="463"/>
      <c r="AL86" s="463"/>
      <c r="AM86" s="463"/>
      <c r="AN86" s="463"/>
      <c r="AO86" s="463"/>
      <c r="AP86" s="463"/>
      <c r="AQ86" s="463">
        <f>SUM(AQ77:AY85)</f>
        <v>0</v>
      </c>
      <c r="AR86" s="463"/>
      <c r="AS86" s="463"/>
      <c r="AT86" s="463"/>
      <c r="AU86" s="463"/>
      <c r="AV86" s="463"/>
      <c r="AW86" s="463"/>
      <c r="AX86" s="463"/>
      <c r="AY86" s="463"/>
      <c r="BB86" s="473">
        <f>SUM(BB77:BK85)</f>
        <v>0</v>
      </c>
      <c r="BC86" s="473"/>
      <c r="BD86" s="473"/>
      <c r="BE86" s="473"/>
      <c r="BF86" s="473"/>
      <c r="BG86" s="473"/>
      <c r="BH86" s="473"/>
      <c r="BI86" s="473"/>
      <c r="BJ86" s="473"/>
      <c r="BK86" s="473"/>
      <c r="BL86" s="474"/>
      <c r="BM86" s="474"/>
      <c r="BN86" s="474"/>
      <c r="BO86" s="474"/>
      <c r="BP86" s="474"/>
      <c r="BQ86" s="474"/>
      <c r="BR86" s="474"/>
      <c r="BS86" s="474"/>
      <c r="BT86" s="474"/>
      <c r="BU86" s="474"/>
      <c r="BV86" s="473">
        <f>SUM(BV77:CE85)</f>
        <v>0</v>
      </c>
      <c r="BW86" s="473"/>
      <c r="BX86" s="473"/>
      <c r="BY86" s="473"/>
      <c r="BZ86" s="473"/>
      <c r="CA86" s="473"/>
      <c r="CB86" s="473"/>
      <c r="CC86" s="473"/>
      <c r="CD86" s="473"/>
      <c r="CE86" s="473"/>
      <c r="CF86" s="473">
        <f>SUM(CF77:CO85)</f>
        <v>0</v>
      </c>
      <c r="CG86" s="473"/>
      <c r="CH86" s="473"/>
      <c r="CI86" s="473"/>
      <c r="CJ86" s="473"/>
      <c r="CK86" s="473"/>
      <c r="CL86" s="473"/>
      <c r="CM86" s="473"/>
      <c r="CN86" s="473"/>
      <c r="CO86" s="473"/>
      <c r="CP86" s="473">
        <f>SUM(CP77:CY85)</f>
        <v>0</v>
      </c>
      <c r="CQ86" s="473"/>
      <c r="CR86" s="473"/>
      <c r="CS86" s="473"/>
      <c r="CT86" s="473"/>
      <c r="CU86" s="473"/>
      <c r="CV86" s="473"/>
      <c r="CW86" s="473"/>
      <c r="CX86" s="473"/>
      <c r="CY86" s="473"/>
      <c r="DB86" s="55" t="s">
        <v>140</v>
      </c>
      <c r="DC86" s="56"/>
      <c r="DD86" s="56"/>
      <c r="DE86" s="56"/>
      <c r="DF86" s="56"/>
      <c r="DG86" s="56"/>
      <c r="DH86" s="56"/>
      <c r="DI86" s="56"/>
      <c r="DJ86" s="56"/>
      <c r="DK86" s="56"/>
      <c r="DL86" s="56"/>
      <c r="DM86" s="56"/>
      <c r="DN86" s="56"/>
      <c r="DO86" s="56"/>
      <c r="DP86" s="56"/>
      <c r="DQ86" s="56"/>
      <c r="DR86" s="56"/>
      <c r="DS86" s="56"/>
      <c r="DT86" s="56"/>
      <c r="DU86" s="56"/>
      <c r="DV86" s="56"/>
      <c r="DW86" s="56"/>
      <c r="DX86" s="56"/>
      <c r="DY86" s="56"/>
      <c r="DZ86" s="56"/>
      <c r="EA86" s="56"/>
      <c r="EB86" s="56"/>
      <c r="EC86" s="56"/>
      <c r="ED86" s="56"/>
      <c r="EE86" s="56"/>
      <c r="EF86" s="56"/>
      <c r="EG86" s="56"/>
      <c r="EH86" s="56"/>
      <c r="EI86" s="56"/>
      <c r="EJ86" s="56"/>
      <c r="EK86" s="56"/>
      <c r="EL86" s="56"/>
      <c r="EM86" s="56"/>
      <c r="EN86" s="56"/>
      <c r="EO86" s="56"/>
      <c r="EP86" s="56"/>
      <c r="EQ86" s="360" t="s">
        <v>158</v>
      </c>
      <c r="ER86" s="360"/>
      <c r="ES86" s="360"/>
      <c r="ET86" s="360"/>
      <c r="EU86" s="360"/>
      <c r="EV86" s="360"/>
      <c r="EW86" s="360"/>
      <c r="EX86" s="360"/>
      <c r="EY86" s="391"/>
      <c r="FC86" s="359" t="str">
        <f>Help!C17&amp;"-"&amp;Help!C17+1</f>
        <v>2011-2012</v>
      </c>
      <c r="FD86" s="360"/>
      <c r="FE86" s="360"/>
      <c r="FF86" s="360"/>
      <c r="FG86" s="360"/>
      <c r="FH86" s="360"/>
      <c r="FI86" s="360"/>
      <c r="FJ86" s="360" t="str">
        <f>(Help!C17-1)&amp;"-"&amp;(Help!C17-0)</f>
        <v>2010-2011</v>
      </c>
      <c r="FK86" s="360"/>
      <c r="FL86" s="360"/>
      <c r="FM86" s="360"/>
      <c r="FN86" s="360"/>
      <c r="FO86" s="360"/>
      <c r="FP86" s="360"/>
      <c r="FQ86" s="360" t="str">
        <f>(Help!C17-2)&amp;"-"&amp;(Help!C17-1)</f>
        <v>2009-2010</v>
      </c>
      <c r="FR86" s="360"/>
      <c r="FS86" s="360"/>
      <c r="FT86" s="360"/>
      <c r="FU86" s="360"/>
      <c r="FV86" s="360"/>
      <c r="FW86" s="360"/>
      <c r="FX86" s="360" t="str">
        <f>(Help!C17-3)&amp;"-"&amp;(Help!C17-2)</f>
        <v>2008-2009</v>
      </c>
      <c r="FY86" s="360"/>
      <c r="FZ86" s="360"/>
      <c r="GA86" s="360"/>
      <c r="GB86" s="360"/>
      <c r="GC86" s="360"/>
      <c r="GD86" s="360"/>
      <c r="GE86" s="360" t="str">
        <f>(Help!C17-4)&amp;"-"&amp;(Help!C17-3)</f>
        <v>2007-2008</v>
      </c>
      <c r="GF86" s="360"/>
      <c r="GG86" s="360"/>
      <c r="GH86" s="360"/>
      <c r="GI86" s="360"/>
      <c r="GJ86" s="360"/>
      <c r="GK86" s="360"/>
      <c r="GL86" s="360" t="str">
        <f>(Help!C17-5)&amp;"-"&amp;(Help!C17-4)</f>
        <v>2006-2007</v>
      </c>
      <c r="GM86" s="360"/>
      <c r="GN86" s="360"/>
      <c r="GO86" s="360"/>
      <c r="GP86" s="360"/>
      <c r="GQ86" s="360"/>
      <c r="GR86" s="360"/>
      <c r="GS86" s="360" t="str">
        <f>(Help!C17-6)&amp;"-"&amp;(Help!C17-5)</f>
        <v>2005-2006</v>
      </c>
      <c r="GT86" s="360"/>
      <c r="GU86" s="360"/>
      <c r="GV86" s="360"/>
      <c r="GW86" s="360"/>
      <c r="GX86" s="360"/>
      <c r="GY86" s="360"/>
      <c r="GZ86" s="391"/>
    </row>
    <row r="87" spans="2:208" ht="12.75" customHeight="1" thickTop="1" thickBot="1" x14ac:dyDescent="0.25">
      <c r="B87" s="55"/>
      <c r="C87" s="68"/>
      <c r="D87" s="68"/>
      <c r="E87" s="68"/>
      <c r="F87" s="68" t="s">
        <v>114</v>
      </c>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9"/>
      <c r="AH87" s="465">
        <f>AH86+AH75+CH36</f>
        <v>0</v>
      </c>
      <c r="AI87" s="465"/>
      <c r="AJ87" s="465"/>
      <c r="AK87" s="465"/>
      <c r="AL87" s="465"/>
      <c r="AM87" s="465"/>
      <c r="AN87" s="465"/>
      <c r="AO87" s="465"/>
      <c r="AP87" s="465"/>
      <c r="AQ87" s="465">
        <f>AQ86+AQ75+CQ36</f>
        <v>0</v>
      </c>
      <c r="AR87" s="465"/>
      <c r="AS87" s="465"/>
      <c r="AT87" s="465"/>
      <c r="AU87" s="465"/>
      <c r="AV87" s="465"/>
      <c r="AW87" s="465"/>
      <c r="AX87" s="465"/>
      <c r="AY87" s="465"/>
      <c r="BB87" s="465">
        <f>BB86+DB36+BB75</f>
        <v>0</v>
      </c>
      <c r="BC87" s="465"/>
      <c r="BD87" s="465"/>
      <c r="BE87" s="465"/>
      <c r="BF87" s="465"/>
      <c r="BG87" s="465"/>
      <c r="BH87" s="465"/>
      <c r="BI87" s="465"/>
      <c r="BJ87" s="465"/>
      <c r="BK87" s="465"/>
      <c r="BL87" s="476"/>
      <c r="BM87" s="476"/>
      <c r="BN87" s="476"/>
      <c r="BO87" s="476"/>
      <c r="BP87" s="476"/>
      <c r="BQ87" s="476"/>
      <c r="BR87" s="476"/>
      <c r="BS87" s="476"/>
      <c r="BT87" s="476"/>
      <c r="BU87" s="476"/>
      <c r="BV87" s="465">
        <f>BV86+DV36+BV75</f>
        <v>0</v>
      </c>
      <c r="BW87" s="465"/>
      <c r="BX87" s="465"/>
      <c r="BY87" s="465"/>
      <c r="BZ87" s="465"/>
      <c r="CA87" s="465"/>
      <c r="CB87" s="465"/>
      <c r="CC87" s="465"/>
      <c r="CD87" s="465"/>
      <c r="CE87" s="465"/>
      <c r="CF87" s="465">
        <f>CF86+EF36+CF75</f>
        <v>0</v>
      </c>
      <c r="CG87" s="465"/>
      <c r="CH87" s="465"/>
      <c r="CI87" s="465"/>
      <c r="CJ87" s="465"/>
      <c r="CK87" s="465"/>
      <c r="CL87" s="465"/>
      <c r="CM87" s="465"/>
      <c r="CN87" s="465"/>
      <c r="CO87" s="465"/>
      <c r="CP87" s="465">
        <f>CP86+EP36+CP75</f>
        <v>0</v>
      </c>
      <c r="CQ87" s="465"/>
      <c r="CR87" s="465"/>
      <c r="CS87" s="465"/>
      <c r="CT87" s="465"/>
      <c r="CU87" s="465"/>
      <c r="CV87" s="465"/>
      <c r="CW87" s="465"/>
      <c r="CX87" s="465"/>
      <c r="CY87" s="465"/>
      <c r="DB87" s="58" t="str">
        <f>"Warrants Outstanding 6-30-"&amp;Help!C17&amp;" of Year in Caption"</f>
        <v>Warrants Outstanding 6-30-2011 of Year in Caption</v>
      </c>
      <c r="DC87" s="59"/>
      <c r="DD87" s="59"/>
      <c r="DE87" s="59"/>
      <c r="DF87" s="59"/>
      <c r="DG87" s="59"/>
      <c r="DH87" s="59"/>
      <c r="DI87" s="59"/>
      <c r="DJ87" s="59"/>
      <c r="DK87" s="59"/>
      <c r="DL87" s="59"/>
      <c r="DM87" s="59"/>
      <c r="DN87" s="59"/>
      <c r="DO87" s="59"/>
      <c r="DP87" s="59"/>
      <c r="DQ87" s="59"/>
      <c r="DR87" s="59"/>
      <c r="DS87" s="59"/>
      <c r="DT87" s="59"/>
      <c r="DU87" s="59"/>
      <c r="DV87" s="59"/>
      <c r="DW87" s="59"/>
      <c r="DX87" s="59"/>
      <c r="DY87" s="59"/>
      <c r="DZ87" s="59"/>
      <c r="EA87" s="59"/>
      <c r="EB87" s="59"/>
      <c r="EC87" s="59"/>
      <c r="ED87" s="59"/>
      <c r="EE87" s="59"/>
      <c r="EF87" s="59"/>
      <c r="EG87" s="59"/>
      <c r="EH87" s="59"/>
      <c r="EI87" s="59"/>
      <c r="EJ87" s="59"/>
      <c r="EK87" s="59"/>
      <c r="EL87" s="59"/>
      <c r="EM87" s="59"/>
      <c r="EN87" s="59"/>
      <c r="EO87" s="59"/>
      <c r="EP87" s="59"/>
      <c r="EQ87" s="442">
        <f>SUM(FC87:GZ87)</f>
        <v>0</v>
      </c>
      <c r="ER87" s="443"/>
      <c r="ES87" s="443"/>
      <c r="ET87" s="443"/>
      <c r="EU87" s="443"/>
      <c r="EV87" s="443"/>
      <c r="EW87" s="443"/>
      <c r="EX87" s="443"/>
      <c r="EY87" s="444"/>
      <c r="FC87" s="469">
        <v>0</v>
      </c>
      <c r="FD87" s="469"/>
      <c r="FE87" s="469"/>
      <c r="FF87" s="469"/>
      <c r="FG87" s="469"/>
      <c r="FH87" s="469"/>
      <c r="FI87" s="469"/>
      <c r="FJ87" s="469">
        <v>0</v>
      </c>
      <c r="FK87" s="469"/>
      <c r="FL87" s="469"/>
      <c r="FM87" s="469"/>
      <c r="FN87" s="469"/>
      <c r="FO87" s="469"/>
      <c r="FP87" s="469"/>
      <c r="FQ87" s="453">
        <v>0</v>
      </c>
      <c r="FR87" s="453"/>
      <c r="FS87" s="453"/>
      <c r="FT87" s="453"/>
      <c r="FU87" s="453"/>
      <c r="FV87" s="453"/>
      <c r="FW87" s="453"/>
      <c r="FX87" s="453">
        <v>0</v>
      </c>
      <c r="FY87" s="453"/>
      <c r="FZ87" s="453"/>
      <c r="GA87" s="453"/>
      <c r="GB87" s="453"/>
      <c r="GC87" s="453"/>
      <c r="GD87" s="453"/>
      <c r="GE87" s="453">
        <v>0</v>
      </c>
      <c r="GF87" s="453"/>
      <c r="GG87" s="453"/>
      <c r="GH87" s="453"/>
      <c r="GI87" s="453"/>
      <c r="GJ87" s="453"/>
      <c r="GK87" s="453"/>
      <c r="GL87" s="453">
        <v>0</v>
      </c>
      <c r="GM87" s="453"/>
      <c r="GN87" s="453"/>
      <c r="GO87" s="453"/>
      <c r="GP87" s="453"/>
      <c r="GQ87" s="453"/>
      <c r="GR87" s="453"/>
      <c r="GS87" s="453">
        <v>0</v>
      </c>
      <c r="GT87" s="453"/>
      <c r="GU87" s="453"/>
      <c r="GV87" s="453"/>
      <c r="GW87" s="453"/>
      <c r="GX87" s="453"/>
      <c r="GY87" s="453"/>
      <c r="GZ87" s="453"/>
    </row>
    <row r="88" spans="2:208" ht="12.75" customHeight="1" thickTop="1" x14ac:dyDescent="0.2">
      <c r="B88" s="457" t="s">
        <v>115</v>
      </c>
      <c r="C88" s="457"/>
      <c r="D88" s="457"/>
      <c r="E88" s="457"/>
      <c r="F88" s="457"/>
      <c r="G88" s="457"/>
      <c r="H88" s="457"/>
      <c r="I88" s="457"/>
      <c r="J88" s="457"/>
      <c r="K88" s="457"/>
      <c r="L88" s="457"/>
      <c r="M88" s="457"/>
      <c r="N88" s="457"/>
      <c r="O88" s="457"/>
      <c r="P88" s="457"/>
      <c r="Q88" s="457"/>
      <c r="R88" s="457"/>
      <c r="S88" s="457"/>
      <c r="T88" s="457"/>
      <c r="U88" s="457"/>
      <c r="V88" s="457"/>
      <c r="W88" s="457"/>
      <c r="X88" s="457"/>
      <c r="Y88" s="457"/>
      <c r="Z88" s="457"/>
      <c r="AA88" s="457"/>
      <c r="AB88" s="457"/>
      <c r="AC88" s="457"/>
      <c r="AD88" s="457"/>
      <c r="AE88" s="457"/>
      <c r="AF88" s="457"/>
      <c r="AG88" s="457"/>
      <c r="AH88" s="464"/>
      <c r="AI88" s="464"/>
      <c r="AJ88" s="464"/>
      <c r="AK88" s="464"/>
      <c r="AL88" s="464"/>
      <c r="AM88" s="464"/>
      <c r="AN88" s="464"/>
      <c r="AO88" s="464"/>
      <c r="AP88" s="464"/>
      <c r="AQ88" s="464"/>
      <c r="AR88" s="464"/>
      <c r="AS88" s="464"/>
      <c r="AT88" s="464"/>
      <c r="AU88" s="464"/>
      <c r="AV88" s="464"/>
      <c r="AW88" s="464"/>
      <c r="AX88" s="464"/>
      <c r="AY88" s="464"/>
      <c r="BB88" s="464"/>
      <c r="BC88" s="464"/>
      <c r="BD88" s="464"/>
      <c r="BE88" s="464"/>
      <c r="BF88" s="464"/>
      <c r="BG88" s="464"/>
      <c r="BH88" s="464"/>
      <c r="BI88" s="464"/>
      <c r="BJ88" s="464"/>
      <c r="BK88" s="464"/>
      <c r="BL88" s="475"/>
      <c r="BM88" s="475"/>
      <c r="BN88" s="475"/>
      <c r="BO88" s="475"/>
      <c r="BP88" s="475"/>
      <c r="BQ88" s="475"/>
      <c r="BR88" s="475"/>
      <c r="BS88" s="475"/>
      <c r="BT88" s="475"/>
      <c r="BU88" s="475"/>
      <c r="BV88" s="464"/>
      <c r="BW88" s="464"/>
      <c r="BX88" s="464"/>
      <c r="BY88" s="464"/>
      <c r="BZ88" s="464"/>
      <c r="CA88" s="464"/>
      <c r="CB88" s="464"/>
      <c r="CC88" s="464"/>
      <c r="CD88" s="464"/>
      <c r="CE88" s="464"/>
      <c r="CF88" s="464"/>
      <c r="CG88" s="464"/>
      <c r="CH88" s="464"/>
      <c r="CI88" s="464"/>
      <c r="CJ88" s="464"/>
      <c r="CK88" s="464"/>
      <c r="CL88" s="464"/>
      <c r="CM88" s="464"/>
      <c r="CN88" s="464"/>
      <c r="CO88" s="464"/>
      <c r="CP88" s="464"/>
      <c r="CQ88" s="464"/>
      <c r="CR88" s="464"/>
      <c r="CS88" s="464"/>
      <c r="CT88" s="464"/>
      <c r="CU88" s="464"/>
      <c r="CV88" s="464"/>
      <c r="CW88" s="464"/>
      <c r="CX88" s="464"/>
      <c r="CY88" s="464"/>
      <c r="DB88" s="62" t="s">
        <v>159</v>
      </c>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408"/>
      <c r="EH88" s="408"/>
      <c r="EI88" s="408"/>
      <c r="EJ88" s="408"/>
      <c r="EK88" s="408"/>
      <c r="EL88" s="408"/>
      <c r="EM88" s="408"/>
      <c r="EN88" s="408"/>
      <c r="EO88" s="408"/>
      <c r="EP88" s="63"/>
      <c r="EQ88" s="489">
        <f>SUM(FC88:GZ88)</f>
        <v>0</v>
      </c>
      <c r="ER88" s="490"/>
      <c r="ES88" s="490"/>
      <c r="ET88" s="490"/>
      <c r="EU88" s="490"/>
      <c r="EV88" s="490"/>
      <c r="EW88" s="490"/>
      <c r="EX88" s="490"/>
      <c r="EY88" s="491"/>
      <c r="FC88" s="453">
        <v>0</v>
      </c>
      <c r="FD88" s="453"/>
      <c r="FE88" s="453"/>
      <c r="FF88" s="453"/>
      <c r="FG88" s="453"/>
      <c r="FH88" s="453"/>
      <c r="FI88" s="453"/>
      <c r="FJ88" s="453">
        <v>0</v>
      </c>
      <c r="FK88" s="453"/>
      <c r="FL88" s="453"/>
      <c r="FM88" s="453"/>
      <c r="FN88" s="453"/>
      <c r="FO88" s="453"/>
      <c r="FP88" s="453"/>
      <c r="FQ88" s="453">
        <v>0</v>
      </c>
      <c r="FR88" s="453"/>
      <c r="FS88" s="453"/>
      <c r="FT88" s="453"/>
      <c r="FU88" s="453"/>
      <c r="FV88" s="453"/>
      <c r="FW88" s="453"/>
      <c r="FX88" s="453">
        <v>0</v>
      </c>
      <c r="FY88" s="453"/>
      <c r="FZ88" s="453"/>
      <c r="GA88" s="453"/>
      <c r="GB88" s="453"/>
      <c r="GC88" s="453"/>
      <c r="GD88" s="453"/>
      <c r="GE88" s="453">
        <v>0</v>
      </c>
      <c r="GF88" s="453"/>
      <c r="GG88" s="453"/>
      <c r="GH88" s="453"/>
      <c r="GI88" s="453"/>
      <c r="GJ88" s="453"/>
      <c r="GK88" s="453"/>
      <c r="GL88" s="453">
        <v>0</v>
      </c>
      <c r="GM88" s="453"/>
      <c r="GN88" s="453"/>
      <c r="GO88" s="453"/>
      <c r="GP88" s="453"/>
      <c r="GQ88" s="453"/>
      <c r="GR88" s="453"/>
      <c r="GS88" s="453">
        <v>0</v>
      </c>
      <c r="GT88" s="453"/>
      <c r="GU88" s="453"/>
      <c r="GV88" s="453"/>
      <c r="GW88" s="453"/>
      <c r="GX88" s="453"/>
      <c r="GY88" s="453"/>
      <c r="GZ88" s="453"/>
    </row>
    <row r="89" spans="2:208" ht="12.75" customHeight="1" thickBot="1" x14ac:dyDescent="0.25">
      <c r="B89" s="455" t="s">
        <v>116</v>
      </c>
      <c r="C89" s="455"/>
      <c r="D89" s="455"/>
      <c r="E89" s="455"/>
      <c r="F89" s="455"/>
      <c r="G89" s="455"/>
      <c r="H89" s="455"/>
      <c r="I89" s="455"/>
      <c r="J89" s="455"/>
      <c r="K89" s="455"/>
      <c r="L89" s="455"/>
      <c r="M89" s="455"/>
      <c r="N89" s="455"/>
      <c r="O89" s="455"/>
      <c r="P89" s="455"/>
      <c r="Q89" s="455"/>
      <c r="R89" s="455"/>
      <c r="S89" s="455"/>
      <c r="T89" s="455"/>
      <c r="U89" s="455"/>
      <c r="V89" s="455"/>
      <c r="W89" s="455"/>
      <c r="X89" s="455"/>
      <c r="Y89" s="455"/>
      <c r="Z89" s="455"/>
      <c r="AA89" s="455"/>
      <c r="AB89" s="455"/>
      <c r="AC89" s="455"/>
      <c r="AD89" s="455"/>
      <c r="AE89" s="455"/>
      <c r="AF89" s="455"/>
      <c r="AG89" s="455"/>
      <c r="AH89" s="342">
        <v>0</v>
      </c>
      <c r="AI89" s="343"/>
      <c r="AJ89" s="343"/>
      <c r="AK89" s="343"/>
      <c r="AL89" s="343"/>
      <c r="AM89" s="343"/>
      <c r="AN89" s="343"/>
      <c r="AO89" s="343"/>
      <c r="AP89" s="344"/>
      <c r="AQ89" s="342">
        <v>0</v>
      </c>
      <c r="AR89" s="343"/>
      <c r="AS89" s="343"/>
      <c r="AT89" s="343"/>
      <c r="AU89" s="343"/>
      <c r="AV89" s="343"/>
      <c r="AW89" s="343"/>
      <c r="AX89" s="343"/>
      <c r="AY89" s="344"/>
      <c r="BB89" s="451">
        <f t="shared" ref="BB89:BB109" si="19">AQ89-AH89</f>
        <v>0</v>
      </c>
      <c r="BC89" s="451"/>
      <c r="BD89" s="451"/>
      <c r="BE89" s="451"/>
      <c r="BF89" s="451"/>
      <c r="BG89" s="451"/>
      <c r="BH89" s="451"/>
      <c r="BI89" s="451"/>
      <c r="BJ89" s="451"/>
      <c r="BK89" s="451"/>
      <c r="BL89" s="452">
        <f t="shared" ref="BL89:BL109" si="20">IF(AQ89=0,0.9,IF(CF89=0,0,CF89/AQ89))</f>
        <v>0.9</v>
      </c>
      <c r="BM89" s="452"/>
      <c r="BN89" s="452"/>
      <c r="BO89" s="452"/>
      <c r="BP89" s="452"/>
      <c r="BQ89" s="452"/>
      <c r="BR89" s="452"/>
      <c r="BS89" s="452"/>
      <c r="BT89" s="452"/>
      <c r="BU89" s="452"/>
      <c r="BV89" s="453">
        <v>0</v>
      </c>
      <c r="BW89" s="453"/>
      <c r="BX89" s="453"/>
      <c r="BY89" s="453"/>
      <c r="BZ89" s="453"/>
      <c r="CA89" s="453"/>
      <c r="CB89" s="453"/>
      <c r="CC89" s="453"/>
      <c r="CD89" s="453"/>
      <c r="CE89" s="453"/>
      <c r="CF89" s="453">
        <v>0</v>
      </c>
      <c r="CG89" s="453"/>
      <c r="CH89" s="453"/>
      <c r="CI89" s="453"/>
      <c r="CJ89" s="453"/>
      <c r="CK89" s="453"/>
      <c r="CL89" s="453"/>
      <c r="CM89" s="453"/>
      <c r="CN89" s="453"/>
      <c r="CO89" s="453"/>
      <c r="CP89" s="435">
        <f t="shared" ref="CP89:CP109" si="21">CF89</f>
        <v>0</v>
      </c>
      <c r="CQ89" s="435"/>
      <c r="CR89" s="435"/>
      <c r="CS89" s="435"/>
      <c r="CT89" s="435"/>
      <c r="CU89" s="435"/>
      <c r="CV89" s="435"/>
      <c r="CW89" s="435"/>
      <c r="CX89" s="435"/>
      <c r="CY89" s="435"/>
      <c r="DB89" s="65"/>
      <c r="DC89" s="66"/>
      <c r="DD89" s="66"/>
      <c r="DE89" s="66"/>
      <c r="DF89" s="66" t="s">
        <v>158</v>
      </c>
      <c r="DG89" s="66"/>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c r="EI89" s="66"/>
      <c r="EJ89" s="66"/>
      <c r="EK89" s="66"/>
      <c r="EL89" s="66"/>
      <c r="EM89" s="66"/>
      <c r="EN89" s="66"/>
      <c r="EO89" s="66"/>
      <c r="EP89" s="66"/>
      <c r="EQ89" s="458">
        <f>EQ88+EQ87</f>
        <v>0</v>
      </c>
      <c r="ER89" s="459"/>
      <c r="ES89" s="459"/>
      <c r="ET89" s="459"/>
      <c r="EU89" s="459"/>
      <c r="EV89" s="459"/>
      <c r="EW89" s="459"/>
      <c r="EX89" s="459"/>
      <c r="EY89" s="462"/>
      <c r="FC89" s="463">
        <f>FC87+FC88</f>
        <v>0</v>
      </c>
      <c r="FD89" s="463"/>
      <c r="FE89" s="463"/>
      <c r="FF89" s="463"/>
      <c r="FG89" s="463"/>
      <c r="FH89" s="463"/>
      <c r="FI89" s="463"/>
      <c r="FJ89" s="463">
        <f>FJ87+FJ88</f>
        <v>0</v>
      </c>
      <c r="FK89" s="463"/>
      <c r="FL89" s="463"/>
      <c r="FM89" s="463"/>
      <c r="FN89" s="463"/>
      <c r="FO89" s="463"/>
      <c r="FP89" s="463"/>
      <c r="FQ89" s="463">
        <f>FQ87+FQ88</f>
        <v>0</v>
      </c>
      <c r="FR89" s="463"/>
      <c r="FS89" s="463"/>
      <c r="FT89" s="463"/>
      <c r="FU89" s="463"/>
      <c r="FV89" s="463"/>
      <c r="FW89" s="463"/>
      <c r="FX89" s="463">
        <f>FX87+FX88</f>
        <v>0</v>
      </c>
      <c r="FY89" s="463"/>
      <c r="FZ89" s="463"/>
      <c r="GA89" s="463"/>
      <c r="GB89" s="463"/>
      <c r="GC89" s="463"/>
      <c r="GD89" s="463"/>
      <c r="GE89" s="463">
        <f>GE87+GE88</f>
        <v>0</v>
      </c>
      <c r="GF89" s="463"/>
      <c r="GG89" s="463"/>
      <c r="GH89" s="463"/>
      <c r="GI89" s="463"/>
      <c r="GJ89" s="463"/>
      <c r="GK89" s="463"/>
      <c r="GL89" s="463">
        <f>GL87+GL88</f>
        <v>0</v>
      </c>
      <c r="GM89" s="463"/>
      <c r="GN89" s="463"/>
      <c r="GO89" s="463"/>
      <c r="GP89" s="463"/>
      <c r="GQ89" s="463"/>
      <c r="GR89" s="463"/>
      <c r="GS89" s="463">
        <f>SUM(GS87:GZ88)</f>
        <v>0</v>
      </c>
      <c r="GT89" s="463"/>
      <c r="GU89" s="463"/>
      <c r="GV89" s="463"/>
      <c r="GW89" s="463"/>
      <c r="GX89" s="463"/>
      <c r="GY89" s="463"/>
      <c r="GZ89" s="463"/>
    </row>
    <row r="90" spans="2:208" ht="12.75" customHeight="1" thickTop="1" x14ac:dyDescent="0.2">
      <c r="B90" s="454" t="s">
        <v>335</v>
      </c>
      <c r="C90" s="455"/>
      <c r="D90" s="455"/>
      <c r="E90" s="455"/>
      <c r="F90" s="455"/>
      <c r="G90" s="455"/>
      <c r="H90" s="455"/>
      <c r="I90" s="455"/>
      <c r="J90" s="455"/>
      <c r="K90" s="455"/>
      <c r="L90" s="455"/>
      <c r="M90" s="455"/>
      <c r="N90" s="455"/>
      <c r="O90" s="455"/>
      <c r="P90" s="455"/>
      <c r="Q90" s="455"/>
      <c r="R90" s="455"/>
      <c r="S90" s="455"/>
      <c r="T90" s="455"/>
      <c r="U90" s="455"/>
      <c r="V90" s="455"/>
      <c r="W90" s="455"/>
      <c r="X90" s="455"/>
      <c r="Y90" s="455"/>
      <c r="Z90" s="455"/>
      <c r="AA90" s="455"/>
      <c r="AB90" s="455"/>
      <c r="AC90" s="455"/>
      <c r="AD90" s="455"/>
      <c r="AE90" s="455"/>
      <c r="AF90" s="455"/>
      <c r="AG90" s="455"/>
      <c r="AH90" s="342">
        <v>0</v>
      </c>
      <c r="AI90" s="343"/>
      <c r="AJ90" s="343"/>
      <c r="AK90" s="343"/>
      <c r="AL90" s="343"/>
      <c r="AM90" s="343"/>
      <c r="AN90" s="343"/>
      <c r="AO90" s="343"/>
      <c r="AP90" s="344"/>
      <c r="AQ90" s="342">
        <v>0</v>
      </c>
      <c r="AR90" s="343"/>
      <c r="AS90" s="343"/>
      <c r="AT90" s="343"/>
      <c r="AU90" s="343"/>
      <c r="AV90" s="343"/>
      <c r="AW90" s="343"/>
      <c r="AX90" s="343"/>
      <c r="AY90" s="344"/>
      <c r="BB90" s="451">
        <f t="shared" si="19"/>
        <v>0</v>
      </c>
      <c r="BC90" s="451"/>
      <c r="BD90" s="451"/>
      <c r="BE90" s="451"/>
      <c r="BF90" s="451"/>
      <c r="BG90" s="451"/>
      <c r="BH90" s="451"/>
      <c r="BI90" s="451"/>
      <c r="BJ90" s="451"/>
      <c r="BK90" s="451"/>
      <c r="BL90" s="452">
        <f t="shared" si="20"/>
        <v>0.9</v>
      </c>
      <c r="BM90" s="452"/>
      <c r="BN90" s="452"/>
      <c r="BO90" s="452"/>
      <c r="BP90" s="452"/>
      <c r="BQ90" s="452"/>
      <c r="BR90" s="452"/>
      <c r="BS90" s="452"/>
      <c r="BT90" s="452"/>
      <c r="BU90" s="452"/>
      <c r="BV90" s="453">
        <v>0</v>
      </c>
      <c r="BW90" s="453"/>
      <c r="BX90" s="453"/>
      <c r="BY90" s="453"/>
      <c r="BZ90" s="453"/>
      <c r="CA90" s="453"/>
      <c r="CB90" s="453"/>
      <c r="CC90" s="453"/>
      <c r="CD90" s="453"/>
      <c r="CE90" s="453"/>
      <c r="CF90" s="453">
        <v>0</v>
      </c>
      <c r="CG90" s="453"/>
      <c r="CH90" s="453"/>
      <c r="CI90" s="453"/>
      <c r="CJ90" s="453"/>
      <c r="CK90" s="453"/>
      <c r="CL90" s="453"/>
      <c r="CM90" s="453"/>
      <c r="CN90" s="453"/>
      <c r="CO90" s="453"/>
      <c r="CP90" s="435">
        <f t="shared" si="21"/>
        <v>0</v>
      </c>
      <c r="CQ90" s="435"/>
      <c r="CR90" s="435"/>
      <c r="CS90" s="435"/>
      <c r="CT90" s="435"/>
      <c r="CU90" s="435"/>
      <c r="CV90" s="435"/>
      <c r="CW90" s="435"/>
      <c r="CX90" s="435"/>
      <c r="CY90" s="435"/>
      <c r="DB90" s="58" t="s">
        <v>160</v>
      </c>
      <c r="DC90" s="59"/>
      <c r="DD90" s="59"/>
      <c r="DE90" s="59"/>
      <c r="DF90" s="59"/>
      <c r="DG90" s="59"/>
      <c r="DH90" s="59"/>
      <c r="DI90" s="59"/>
      <c r="DJ90" s="59"/>
      <c r="DK90" s="59"/>
      <c r="DL90" s="59"/>
      <c r="DM90" s="59"/>
      <c r="DN90" s="59"/>
      <c r="DO90" s="59"/>
      <c r="DP90" s="59"/>
      <c r="DQ90" s="59"/>
      <c r="DR90" s="59"/>
      <c r="DS90" s="59"/>
      <c r="DT90" s="59"/>
      <c r="DU90" s="59"/>
      <c r="DV90" s="59"/>
      <c r="DW90" s="59"/>
      <c r="DX90" s="59"/>
      <c r="DY90" s="59"/>
      <c r="DZ90" s="59"/>
      <c r="EA90" s="59"/>
      <c r="EB90" s="59"/>
      <c r="EC90" s="59"/>
      <c r="ED90" s="59"/>
      <c r="EE90" s="59"/>
      <c r="EF90" s="59"/>
      <c r="EG90" s="59"/>
      <c r="EH90" s="59"/>
      <c r="EI90" s="59"/>
      <c r="EJ90" s="59"/>
      <c r="EK90" s="59"/>
      <c r="EL90" s="59"/>
      <c r="EM90" s="59"/>
      <c r="EN90" s="59"/>
      <c r="EO90" s="59"/>
      <c r="EP90" s="60"/>
      <c r="EQ90" s="442">
        <f>SUM(FC90:GZ90)</f>
        <v>0</v>
      </c>
      <c r="ER90" s="443"/>
      <c r="ES90" s="443"/>
      <c r="ET90" s="443"/>
      <c r="EU90" s="443"/>
      <c r="EV90" s="443"/>
      <c r="EW90" s="443"/>
      <c r="EX90" s="443"/>
      <c r="EY90" s="444"/>
      <c r="FC90" s="453">
        <v>0</v>
      </c>
      <c r="FD90" s="453"/>
      <c r="FE90" s="453"/>
      <c r="FF90" s="453"/>
      <c r="FG90" s="453"/>
      <c r="FH90" s="453"/>
      <c r="FI90" s="453"/>
      <c r="FJ90" s="453">
        <v>0</v>
      </c>
      <c r="FK90" s="453"/>
      <c r="FL90" s="453"/>
      <c r="FM90" s="453"/>
      <c r="FN90" s="453"/>
      <c r="FO90" s="453"/>
      <c r="FP90" s="453"/>
      <c r="FQ90" s="453">
        <v>0</v>
      </c>
      <c r="FR90" s="453"/>
      <c r="FS90" s="453"/>
      <c r="FT90" s="453"/>
      <c r="FU90" s="453"/>
      <c r="FV90" s="453"/>
      <c r="FW90" s="453"/>
      <c r="FX90" s="453">
        <v>0</v>
      </c>
      <c r="FY90" s="453"/>
      <c r="FZ90" s="453"/>
      <c r="GA90" s="453"/>
      <c r="GB90" s="453"/>
      <c r="GC90" s="453"/>
      <c r="GD90" s="453"/>
      <c r="GE90" s="453">
        <v>0</v>
      </c>
      <c r="GF90" s="453"/>
      <c r="GG90" s="453"/>
      <c r="GH90" s="453"/>
      <c r="GI90" s="453"/>
      <c r="GJ90" s="453"/>
      <c r="GK90" s="453"/>
      <c r="GL90" s="453">
        <v>0</v>
      </c>
      <c r="GM90" s="453"/>
      <c r="GN90" s="453"/>
      <c r="GO90" s="453"/>
      <c r="GP90" s="453"/>
      <c r="GQ90" s="453"/>
      <c r="GR90" s="453"/>
      <c r="GS90" s="469">
        <v>0</v>
      </c>
      <c r="GT90" s="469"/>
      <c r="GU90" s="469"/>
      <c r="GV90" s="469"/>
      <c r="GW90" s="469"/>
      <c r="GX90" s="469"/>
      <c r="GY90" s="469"/>
      <c r="GZ90" s="469"/>
    </row>
    <row r="91" spans="2:208" ht="12.75" customHeight="1" x14ac:dyDescent="0.2">
      <c r="B91" s="454" t="s">
        <v>334</v>
      </c>
      <c r="C91" s="455"/>
      <c r="D91" s="455"/>
      <c r="E91" s="455"/>
      <c r="F91" s="455"/>
      <c r="G91" s="455"/>
      <c r="H91" s="455"/>
      <c r="I91" s="455"/>
      <c r="J91" s="455"/>
      <c r="K91" s="455"/>
      <c r="L91" s="455"/>
      <c r="M91" s="455"/>
      <c r="N91" s="455"/>
      <c r="O91" s="455"/>
      <c r="P91" s="455"/>
      <c r="Q91" s="455"/>
      <c r="R91" s="455"/>
      <c r="S91" s="455"/>
      <c r="T91" s="455"/>
      <c r="U91" s="455"/>
      <c r="V91" s="455"/>
      <c r="W91" s="455"/>
      <c r="X91" s="455"/>
      <c r="Y91" s="455"/>
      <c r="Z91" s="455"/>
      <c r="AA91" s="455"/>
      <c r="AB91" s="455"/>
      <c r="AC91" s="455"/>
      <c r="AD91" s="455"/>
      <c r="AE91" s="455"/>
      <c r="AF91" s="455"/>
      <c r="AG91" s="455"/>
      <c r="AH91" s="342">
        <v>0</v>
      </c>
      <c r="AI91" s="343"/>
      <c r="AJ91" s="343"/>
      <c r="AK91" s="343"/>
      <c r="AL91" s="343"/>
      <c r="AM91" s="343"/>
      <c r="AN91" s="343"/>
      <c r="AO91" s="343"/>
      <c r="AP91" s="344"/>
      <c r="AQ91" s="342">
        <v>0</v>
      </c>
      <c r="AR91" s="343"/>
      <c r="AS91" s="343"/>
      <c r="AT91" s="343"/>
      <c r="AU91" s="343"/>
      <c r="AV91" s="343"/>
      <c r="AW91" s="343"/>
      <c r="AX91" s="343"/>
      <c r="AY91" s="344"/>
      <c r="BB91" s="451">
        <f t="shared" si="19"/>
        <v>0</v>
      </c>
      <c r="BC91" s="451"/>
      <c r="BD91" s="451"/>
      <c r="BE91" s="451"/>
      <c r="BF91" s="451"/>
      <c r="BG91" s="451"/>
      <c r="BH91" s="451"/>
      <c r="BI91" s="451"/>
      <c r="BJ91" s="451"/>
      <c r="BK91" s="451"/>
      <c r="BL91" s="452">
        <f t="shared" si="20"/>
        <v>0.9</v>
      </c>
      <c r="BM91" s="452"/>
      <c r="BN91" s="452"/>
      <c r="BO91" s="452"/>
      <c r="BP91" s="452"/>
      <c r="BQ91" s="452"/>
      <c r="BR91" s="452"/>
      <c r="BS91" s="452"/>
      <c r="BT91" s="452"/>
      <c r="BU91" s="452"/>
      <c r="BV91" s="453">
        <v>0</v>
      </c>
      <c r="BW91" s="453"/>
      <c r="BX91" s="453"/>
      <c r="BY91" s="453"/>
      <c r="BZ91" s="453"/>
      <c r="CA91" s="453"/>
      <c r="CB91" s="453"/>
      <c r="CC91" s="453"/>
      <c r="CD91" s="453"/>
      <c r="CE91" s="453"/>
      <c r="CF91" s="453">
        <v>0</v>
      </c>
      <c r="CG91" s="453"/>
      <c r="CH91" s="453"/>
      <c r="CI91" s="453"/>
      <c r="CJ91" s="453"/>
      <c r="CK91" s="453"/>
      <c r="CL91" s="453"/>
      <c r="CM91" s="453"/>
      <c r="CN91" s="453"/>
      <c r="CO91" s="453"/>
      <c r="CP91" s="435">
        <f t="shared" si="21"/>
        <v>0</v>
      </c>
      <c r="CQ91" s="435"/>
      <c r="CR91" s="435"/>
      <c r="CS91" s="435"/>
      <c r="CT91" s="435"/>
      <c r="CU91" s="435"/>
      <c r="CV91" s="435"/>
      <c r="CW91" s="435"/>
      <c r="CX91" s="435"/>
      <c r="CY91" s="435"/>
      <c r="DB91" s="62" t="s">
        <v>161</v>
      </c>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4"/>
      <c r="EQ91" s="411">
        <f>SUM(FC91:GZ91)</f>
        <v>0</v>
      </c>
      <c r="ER91" s="408"/>
      <c r="ES91" s="408"/>
      <c r="ET91" s="408"/>
      <c r="EU91" s="408"/>
      <c r="EV91" s="408"/>
      <c r="EW91" s="408"/>
      <c r="EX91" s="408"/>
      <c r="EY91" s="409"/>
      <c r="FC91" s="453">
        <v>0</v>
      </c>
      <c r="FD91" s="453"/>
      <c r="FE91" s="453"/>
      <c r="FF91" s="453"/>
      <c r="FG91" s="453"/>
      <c r="FH91" s="453"/>
      <c r="FI91" s="453"/>
      <c r="FJ91" s="453">
        <v>0</v>
      </c>
      <c r="FK91" s="453"/>
      <c r="FL91" s="453"/>
      <c r="FM91" s="453"/>
      <c r="FN91" s="453"/>
      <c r="FO91" s="453"/>
      <c r="FP91" s="453"/>
      <c r="FQ91" s="453">
        <v>0</v>
      </c>
      <c r="FR91" s="453"/>
      <c r="FS91" s="453"/>
      <c r="FT91" s="453"/>
      <c r="FU91" s="453"/>
      <c r="FV91" s="453"/>
      <c r="FW91" s="453"/>
      <c r="FX91" s="453">
        <v>0</v>
      </c>
      <c r="FY91" s="453"/>
      <c r="FZ91" s="453"/>
      <c r="GA91" s="453"/>
      <c r="GB91" s="453"/>
      <c r="GC91" s="453"/>
      <c r="GD91" s="453"/>
      <c r="GE91" s="453">
        <v>0</v>
      </c>
      <c r="GF91" s="453"/>
      <c r="GG91" s="453"/>
      <c r="GH91" s="453"/>
      <c r="GI91" s="453"/>
      <c r="GJ91" s="453"/>
      <c r="GK91" s="453"/>
      <c r="GL91" s="453">
        <v>0</v>
      </c>
      <c r="GM91" s="453"/>
      <c r="GN91" s="453"/>
      <c r="GO91" s="453"/>
      <c r="GP91" s="453"/>
      <c r="GQ91" s="453"/>
      <c r="GR91" s="453"/>
      <c r="GS91" s="453">
        <v>0</v>
      </c>
      <c r="GT91" s="453"/>
      <c r="GU91" s="453"/>
      <c r="GV91" s="453"/>
      <c r="GW91" s="453"/>
      <c r="GX91" s="453"/>
      <c r="GY91" s="453"/>
      <c r="GZ91" s="453"/>
    </row>
    <row r="92" spans="2:208" ht="12.75" customHeight="1" x14ac:dyDescent="0.2">
      <c r="B92" s="455" t="s">
        <v>119</v>
      </c>
      <c r="C92" s="455"/>
      <c r="D92" s="455"/>
      <c r="E92" s="455"/>
      <c r="F92" s="455"/>
      <c r="G92" s="455"/>
      <c r="H92" s="455"/>
      <c r="I92" s="455"/>
      <c r="J92" s="455"/>
      <c r="K92" s="455"/>
      <c r="L92" s="455"/>
      <c r="M92" s="455"/>
      <c r="N92" s="455"/>
      <c r="O92" s="455"/>
      <c r="P92" s="455"/>
      <c r="Q92" s="455"/>
      <c r="R92" s="455"/>
      <c r="S92" s="455"/>
      <c r="T92" s="455"/>
      <c r="U92" s="455"/>
      <c r="V92" s="455"/>
      <c r="W92" s="455"/>
      <c r="X92" s="455"/>
      <c r="Y92" s="455"/>
      <c r="Z92" s="455"/>
      <c r="AA92" s="455"/>
      <c r="AB92" s="455"/>
      <c r="AC92" s="455"/>
      <c r="AD92" s="455"/>
      <c r="AE92" s="455"/>
      <c r="AF92" s="455"/>
      <c r="AG92" s="455"/>
      <c r="AH92" s="342">
        <v>0</v>
      </c>
      <c r="AI92" s="343"/>
      <c r="AJ92" s="343"/>
      <c r="AK92" s="343"/>
      <c r="AL92" s="343"/>
      <c r="AM92" s="343"/>
      <c r="AN92" s="343"/>
      <c r="AO92" s="343"/>
      <c r="AP92" s="344"/>
      <c r="AQ92" s="342">
        <v>0</v>
      </c>
      <c r="AR92" s="343"/>
      <c r="AS92" s="343"/>
      <c r="AT92" s="343"/>
      <c r="AU92" s="343"/>
      <c r="AV92" s="343"/>
      <c r="AW92" s="343"/>
      <c r="AX92" s="343"/>
      <c r="AY92" s="344"/>
      <c r="BB92" s="451">
        <f t="shared" si="19"/>
        <v>0</v>
      </c>
      <c r="BC92" s="451"/>
      <c r="BD92" s="451"/>
      <c r="BE92" s="451"/>
      <c r="BF92" s="451"/>
      <c r="BG92" s="451"/>
      <c r="BH92" s="451"/>
      <c r="BI92" s="451"/>
      <c r="BJ92" s="451"/>
      <c r="BK92" s="451"/>
      <c r="BL92" s="452">
        <f t="shared" si="20"/>
        <v>0.9</v>
      </c>
      <c r="BM92" s="452"/>
      <c r="BN92" s="452"/>
      <c r="BO92" s="452"/>
      <c r="BP92" s="452"/>
      <c r="BQ92" s="452"/>
      <c r="BR92" s="452"/>
      <c r="BS92" s="452"/>
      <c r="BT92" s="452"/>
      <c r="BU92" s="452"/>
      <c r="BV92" s="453">
        <v>0</v>
      </c>
      <c r="BW92" s="453"/>
      <c r="BX92" s="453"/>
      <c r="BY92" s="453"/>
      <c r="BZ92" s="453"/>
      <c r="CA92" s="453"/>
      <c r="CB92" s="453"/>
      <c r="CC92" s="453"/>
      <c r="CD92" s="453"/>
      <c r="CE92" s="453"/>
      <c r="CF92" s="453">
        <v>0</v>
      </c>
      <c r="CG92" s="453"/>
      <c r="CH92" s="453"/>
      <c r="CI92" s="453"/>
      <c r="CJ92" s="453"/>
      <c r="CK92" s="453"/>
      <c r="CL92" s="453"/>
      <c r="CM92" s="453"/>
      <c r="CN92" s="453"/>
      <c r="CO92" s="453"/>
      <c r="CP92" s="435">
        <f t="shared" si="21"/>
        <v>0</v>
      </c>
      <c r="CQ92" s="435"/>
      <c r="CR92" s="435"/>
      <c r="CS92" s="435"/>
      <c r="CT92" s="435"/>
      <c r="CU92" s="435"/>
      <c r="CV92" s="435"/>
      <c r="CW92" s="435"/>
      <c r="CX92" s="435"/>
      <c r="CY92" s="435"/>
      <c r="DB92" s="62" t="s">
        <v>162</v>
      </c>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4"/>
      <c r="EQ92" s="411">
        <f>SUM(FC92:GZ92)</f>
        <v>0</v>
      </c>
      <c r="ER92" s="408"/>
      <c r="ES92" s="408"/>
      <c r="ET92" s="408"/>
      <c r="EU92" s="408"/>
      <c r="EV92" s="408"/>
      <c r="EW92" s="408"/>
      <c r="EX92" s="408"/>
      <c r="EY92" s="409"/>
      <c r="FC92" s="453">
        <v>0</v>
      </c>
      <c r="FD92" s="453"/>
      <c r="FE92" s="453"/>
      <c r="FF92" s="453"/>
      <c r="FG92" s="453"/>
      <c r="FH92" s="453"/>
      <c r="FI92" s="453"/>
      <c r="FJ92" s="453">
        <v>0</v>
      </c>
      <c r="FK92" s="453"/>
      <c r="FL92" s="453"/>
      <c r="FM92" s="453"/>
      <c r="FN92" s="453"/>
      <c r="FO92" s="453"/>
      <c r="FP92" s="453"/>
      <c r="FQ92" s="453">
        <v>0</v>
      </c>
      <c r="FR92" s="453"/>
      <c r="FS92" s="453"/>
      <c r="FT92" s="453"/>
      <c r="FU92" s="453"/>
      <c r="FV92" s="453"/>
      <c r="FW92" s="453"/>
      <c r="FX92" s="453">
        <v>0</v>
      </c>
      <c r="FY92" s="453"/>
      <c r="FZ92" s="453"/>
      <c r="GA92" s="453"/>
      <c r="GB92" s="453"/>
      <c r="GC92" s="453"/>
      <c r="GD92" s="453"/>
      <c r="GE92" s="453">
        <v>0</v>
      </c>
      <c r="GF92" s="453"/>
      <c r="GG92" s="453"/>
      <c r="GH92" s="453"/>
      <c r="GI92" s="453"/>
      <c r="GJ92" s="453"/>
      <c r="GK92" s="453"/>
      <c r="GL92" s="453">
        <v>0</v>
      </c>
      <c r="GM92" s="453"/>
      <c r="GN92" s="453"/>
      <c r="GO92" s="453"/>
      <c r="GP92" s="453"/>
      <c r="GQ92" s="453"/>
      <c r="GR92" s="453"/>
      <c r="GS92" s="453">
        <v>0</v>
      </c>
      <c r="GT92" s="453"/>
      <c r="GU92" s="453"/>
      <c r="GV92" s="453"/>
      <c r="GW92" s="453"/>
      <c r="GX92" s="453"/>
      <c r="GY92" s="453"/>
      <c r="GZ92" s="453"/>
    </row>
    <row r="93" spans="2:208" ht="12.75" customHeight="1" x14ac:dyDescent="0.2">
      <c r="B93" s="454" t="s">
        <v>333</v>
      </c>
      <c r="C93" s="455"/>
      <c r="D93" s="455"/>
      <c r="E93" s="455"/>
      <c r="F93" s="455"/>
      <c r="G93" s="455"/>
      <c r="H93" s="455"/>
      <c r="I93" s="455"/>
      <c r="J93" s="455"/>
      <c r="K93" s="455"/>
      <c r="L93" s="455"/>
      <c r="M93" s="455"/>
      <c r="N93" s="455"/>
      <c r="O93" s="455"/>
      <c r="P93" s="455"/>
      <c r="Q93" s="455"/>
      <c r="R93" s="455"/>
      <c r="S93" s="455"/>
      <c r="T93" s="455"/>
      <c r="U93" s="455"/>
      <c r="V93" s="455"/>
      <c r="W93" s="455"/>
      <c r="X93" s="455"/>
      <c r="Y93" s="455"/>
      <c r="Z93" s="455"/>
      <c r="AA93" s="455"/>
      <c r="AB93" s="455"/>
      <c r="AC93" s="455"/>
      <c r="AD93" s="455"/>
      <c r="AE93" s="455"/>
      <c r="AF93" s="455"/>
      <c r="AG93" s="455"/>
      <c r="AH93" s="342">
        <v>0</v>
      </c>
      <c r="AI93" s="343"/>
      <c r="AJ93" s="343"/>
      <c r="AK93" s="343"/>
      <c r="AL93" s="343"/>
      <c r="AM93" s="343"/>
      <c r="AN93" s="343"/>
      <c r="AO93" s="343"/>
      <c r="AP93" s="344"/>
      <c r="AQ93" s="342">
        <v>0</v>
      </c>
      <c r="AR93" s="343"/>
      <c r="AS93" s="343"/>
      <c r="AT93" s="343"/>
      <c r="AU93" s="343"/>
      <c r="AV93" s="343"/>
      <c r="AW93" s="343"/>
      <c r="AX93" s="343"/>
      <c r="AY93" s="344"/>
      <c r="BB93" s="451">
        <f t="shared" si="19"/>
        <v>0</v>
      </c>
      <c r="BC93" s="451"/>
      <c r="BD93" s="451"/>
      <c r="BE93" s="451"/>
      <c r="BF93" s="451"/>
      <c r="BG93" s="451"/>
      <c r="BH93" s="451"/>
      <c r="BI93" s="451"/>
      <c r="BJ93" s="451"/>
      <c r="BK93" s="451"/>
      <c r="BL93" s="452">
        <f t="shared" si="20"/>
        <v>0.9</v>
      </c>
      <c r="BM93" s="452"/>
      <c r="BN93" s="452"/>
      <c r="BO93" s="452"/>
      <c r="BP93" s="452"/>
      <c r="BQ93" s="452"/>
      <c r="BR93" s="452"/>
      <c r="BS93" s="452"/>
      <c r="BT93" s="452"/>
      <c r="BU93" s="452"/>
      <c r="BV93" s="453">
        <v>0</v>
      </c>
      <c r="BW93" s="453"/>
      <c r="BX93" s="453"/>
      <c r="BY93" s="453"/>
      <c r="BZ93" s="453"/>
      <c r="CA93" s="453"/>
      <c r="CB93" s="453"/>
      <c r="CC93" s="453"/>
      <c r="CD93" s="453"/>
      <c r="CE93" s="453"/>
      <c r="CF93" s="453">
        <v>0</v>
      </c>
      <c r="CG93" s="453"/>
      <c r="CH93" s="453"/>
      <c r="CI93" s="453"/>
      <c r="CJ93" s="453"/>
      <c r="CK93" s="453"/>
      <c r="CL93" s="453"/>
      <c r="CM93" s="453"/>
      <c r="CN93" s="453"/>
      <c r="CO93" s="453"/>
      <c r="CP93" s="435">
        <f t="shared" si="21"/>
        <v>0</v>
      </c>
      <c r="CQ93" s="435"/>
      <c r="CR93" s="435"/>
      <c r="CS93" s="435"/>
      <c r="CT93" s="435"/>
      <c r="CU93" s="435"/>
      <c r="CV93" s="435"/>
      <c r="CW93" s="435"/>
      <c r="CX93" s="435"/>
      <c r="CY93" s="435"/>
      <c r="DB93" s="62" t="s">
        <v>163</v>
      </c>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4"/>
      <c r="EQ93" s="411">
        <f>SUM(FC93:GZ93)</f>
        <v>0</v>
      </c>
      <c r="ER93" s="408"/>
      <c r="ES93" s="408"/>
      <c r="ET93" s="408"/>
      <c r="EU93" s="408"/>
      <c r="EV93" s="408"/>
      <c r="EW93" s="408"/>
      <c r="EX93" s="408"/>
      <c r="EY93" s="409"/>
      <c r="FC93" s="453">
        <v>0</v>
      </c>
      <c r="FD93" s="453"/>
      <c r="FE93" s="453"/>
      <c r="FF93" s="453"/>
      <c r="FG93" s="453"/>
      <c r="FH93" s="453"/>
      <c r="FI93" s="453"/>
      <c r="FJ93" s="453">
        <v>0</v>
      </c>
      <c r="FK93" s="453"/>
      <c r="FL93" s="453"/>
      <c r="FM93" s="453"/>
      <c r="FN93" s="453"/>
      <c r="FO93" s="453"/>
      <c r="FP93" s="453"/>
      <c r="FQ93" s="453">
        <v>0</v>
      </c>
      <c r="FR93" s="453"/>
      <c r="FS93" s="453"/>
      <c r="FT93" s="453"/>
      <c r="FU93" s="453"/>
      <c r="FV93" s="453"/>
      <c r="FW93" s="453"/>
      <c r="FX93" s="453">
        <v>0</v>
      </c>
      <c r="FY93" s="453"/>
      <c r="FZ93" s="453"/>
      <c r="GA93" s="453"/>
      <c r="GB93" s="453"/>
      <c r="GC93" s="453"/>
      <c r="GD93" s="453"/>
      <c r="GE93" s="453">
        <v>0</v>
      </c>
      <c r="GF93" s="453"/>
      <c r="GG93" s="453"/>
      <c r="GH93" s="453"/>
      <c r="GI93" s="453"/>
      <c r="GJ93" s="453"/>
      <c r="GK93" s="453"/>
      <c r="GL93" s="453">
        <v>0</v>
      </c>
      <c r="GM93" s="453"/>
      <c r="GN93" s="453"/>
      <c r="GO93" s="453"/>
      <c r="GP93" s="453"/>
      <c r="GQ93" s="453"/>
      <c r="GR93" s="453"/>
      <c r="GS93" s="453">
        <v>0</v>
      </c>
      <c r="GT93" s="453"/>
      <c r="GU93" s="453"/>
      <c r="GV93" s="453"/>
      <c r="GW93" s="453"/>
      <c r="GX93" s="453"/>
      <c r="GY93" s="453"/>
      <c r="GZ93" s="453"/>
    </row>
    <row r="94" spans="2:208" ht="12.75" customHeight="1" thickBot="1" x14ac:dyDescent="0.25">
      <c r="B94" s="454" t="s">
        <v>332</v>
      </c>
      <c r="C94" s="455"/>
      <c r="D94" s="455"/>
      <c r="E94" s="455"/>
      <c r="F94" s="455"/>
      <c r="G94" s="455"/>
      <c r="H94" s="455"/>
      <c r="I94" s="455"/>
      <c r="J94" s="455"/>
      <c r="K94" s="455"/>
      <c r="L94" s="455"/>
      <c r="M94" s="455"/>
      <c r="N94" s="455"/>
      <c r="O94" s="455"/>
      <c r="P94" s="455"/>
      <c r="Q94" s="455"/>
      <c r="R94" s="455"/>
      <c r="S94" s="455"/>
      <c r="T94" s="455"/>
      <c r="U94" s="455"/>
      <c r="V94" s="455"/>
      <c r="W94" s="455"/>
      <c r="X94" s="455"/>
      <c r="Y94" s="455"/>
      <c r="Z94" s="455"/>
      <c r="AA94" s="455"/>
      <c r="AB94" s="455"/>
      <c r="AC94" s="455"/>
      <c r="AD94" s="455"/>
      <c r="AE94" s="455"/>
      <c r="AF94" s="455"/>
      <c r="AG94" s="455"/>
      <c r="AH94" s="342">
        <v>0</v>
      </c>
      <c r="AI94" s="343"/>
      <c r="AJ94" s="343"/>
      <c r="AK94" s="343"/>
      <c r="AL94" s="343"/>
      <c r="AM94" s="343"/>
      <c r="AN94" s="343"/>
      <c r="AO94" s="343"/>
      <c r="AP94" s="344"/>
      <c r="AQ94" s="342">
        <v>0</v>
      </c>
      <c r="AR94" s="343"/>
      <c r="AS94" s="343"/>
      <c r="AT94" s="343"/>
      <c r="AU94" s="343"/>
      <c r="AV94" s="343"/>
      <c r="AW94" s="343"/>
      <c r="AX94" s="343"/>
      <c r="AY94" s="344"/>
      <c r="BB94" s="451">
        <f t="shared" si="19"/>
        <v>0</v>
      </c>
      <c r="BC94" s="451"/>
      <c r="BD94" s="451"/>
      <c r="BE94" s="451"/>
      <c r="BF94" s="451"/>
      <c r="BG94" s="451"/>
      <c r="BH94" s="451"/>
      <c r="BI94" s="451"/>
      <c r="BJ94" s="451"/>
      <c r="BK94" s="451"/>
      <c r="BL94" s="452">
        <f t="shared" si="20"/>
        <v>0.9</v>
      </c>
      <c r="BM94" s="452"/>
      <c r="BN94" s="452"/>
      <c r="BO94" s="452"/>
      <c r="BP94" s="452"/>
      <c r="BQ94" s="452"/>
      <c r="BR94" s="452"/>
      <c r="BS94" s="452"/>
      <c r="BT94" s="452"/>
      <c r="BU94" s="452"/>
      <c r="BV94" s="453">
        <v>0</v>
      </c>
      <c r="BW94" s="453"/>
      <c r="BX94" s="453"/>
      <c r="BY94" s="453"/>
      <c r="BZ94" s="453"/>
      <c r="CA94" s="453"/>
      <c r="CB94" s="453"/>
      <c r="CC94" s="453"/>
      <c r="CD94" s="453"/>
      <c r="CE94" s="453"/>
      <c r="CF94" s="453">
        <v>0</v>
      </c>
      <c r="CG94" s="453"/>
      <c r="CH94" s="453"/>
      <c r="CI94" s="453"/>
      <c r="CJ94" s="453"/>
      <c r="CK94" s="453"/>
      <c r="CL94" s="453"/>
      <c r="CM94" s="453"/>
      <c r="CN94" s="453"/>
      <c r="CO94" s="453"/>
      <c r="CP94" s="435">
        <f t="shared" si="21"/>
        <v>0</v>
      </c>
      <c r="CQ94" s="435"/>
      <c r="CR94" s="435"/>
      <c r="CS94" s="435"/>
      <c r="CT94" s="435"/>
      <c r="CU94" s="435"/>
      <c r="CV94" s="435"/>
      <c r="CW94" s="435"/>
      <c r="CX94" s="435"/>
      <c r="CY94" s="435"/>
      <c r="DB94" s="65"/>
      <c r="DC94" s="66"/>
      <c r="DD94" s="66"/>
      <c r="DE94" s="66"/>
      <c r="DF94" s="66" t="s">
        <v>164</v>
      </c>
      <c r="DG94" s="66"/>
      <c r="DH94" s="66"/>
      <c r="DI94" s="66"/>
      <c r="DJ94" s="66"/>
      <c r="DK94" s="66"/>
      <c r="DL94" s="66"/>
      <c r="DM94" s="66"/>
      <c r="DN94" s="66"/>
      <c r="DO94" s="66"/>
      <c r="DP94" s="66"/>
      <c r="DQ94" s="66"/>
      <c r="DR94" s="66"/>
      <c r="DS94" s="66"/>
      <c r="DT94" s="66"/>
      <c r="DU94" s="66"/>
      <c r="DV94" s="66"/>
      <c r="DW94" s="66"/>
      <c r="DX94" s="66"/>
      <c r="DY94" s="66"/>
      <c r="DZ94" s="66"/>
      <c r="EA94" s="66"/>
      <c r="EB94" s="66"/>
      <c r="EC94" s="66"/>
      <c r="ED94" s="66"/>
      <c r="EE94" s="66"/>
      <c r="EF94" s="66"/>
      <c r="EG94" s="66"/>
      <c r="EH94" s="66"/>
      <c r="EI94" s="66"/>
      <c r="EJ94" s="66"/>
      <c r="EK94" s="66"/>
      <c r="EL94" s="66"/>
      <c r="EM94" s="66"/>
      <c r="EN94" s="66"/>
      <c r="EO94" s="66"/>
      <c r="EP94" s="67"/>
      <c r="EQ94" s="458">
        <f>EQ93+EQ92+EQ91+EQ90</f>
        <v>0</v>
      </c>
      <c r="ER94" s="459"/>
      <c r="ES94" s="459"/>
      <c r="ET94" s="459"/>
      <c r="EU94" s="459"/>
      <c r="EV94" s="459"/>
      <c r="EW94" s="459"/>
      <c r="EX94" s="459"/>
      <c r="EY94" s="462"/>
      <c r="FC94" s="463">
        <f>FC90+FC91+FC92+FC93</f>
        <v>0</v>
      </c>
      <c r="FD94" s="463"/>
      <c r="FE94" s="463"/>
      <c r="FF94" s="463"/>
      <c r="FG94" s="463"/>
      <c r="FH94" s="463"/>
      <c r="FI94" s="463"/>
      <c r="FJ94" s="463">
        <f>FJ90+FJ91+FJ92+FJ93</f>
        <v>0</v>
      </c>
      <c r="FK94" s="463"/>
      <c r="FL94" s="463"/>
      <c r="FM94" s="463"/>
      <c r="FN94" s="463"/>
      <c r="FO94" s="463"/>
      <c r="FP94" s="463"/>
      <c r="FQ94" s="463">
        <f>FQ90+FQ91+FQ92+FQ93</f>
        <v>0</v>
      </c>
      <c r="FR94" s="463"/>
      <c r="FS94" s="463"/>
      <c r="FT94" s="463"/>
      <c r="FU94" s="463"/>
      <c r="FV94" s="463"/>
      <c r="FW94" s="463"/>
      <c r="FX94" s="463">
        <f>FX90+FX91+FX92+FX93</f>
        <v>0</v>
      </c>
      <c r="FY94" s="463"/>
      <c r="FZ94" s="463"/>
      <c r="GA94" s="463"/>
      <c r="GB94" s="463"/>
      <c r="GC94" s="463"/>
      <c r="GD94" s="463"/>
      <c r="GE94" s="463">
        <f>GE90+GE91+GE92+GE93</f>
        <v>0</v>
      </c>
      <c r="GF94" s="463"/>
      <c r="GG94" s="463"/>
      <c r="GH94" s="463"/>
      <c r="GI94" s="463"/>
      <c r="GJ94" s="463"/>
      <c r="GK94" s="463"/>
      <c r="GL94" s="463">
        <f>GL90+GL91+GL92+GL93</f>
        <v>0</v>
      </c>
      <c r="GM94" s="463"/>
      <c r="GN94" s="463"/>
      <c r="GO94" s="463"/>
      <c r="GP94" s="463"/>
      <c r="GQ94" s="463"/>
      <c r="GR94" s="463"/>
      <c r="GS94" s="473">
        <f>SUM(GS90:GZ93)</f>
        <v>0</v>
      </c>
      <c r="GT94" s="473"/>
      <c r="GU94" s="473"/>
      <c r="GV94" s="473"/>
      <c r="GW94" s="473"/>
      <c r="GX94" s="473"/>
      <c r="GY94" s="473"/>
      <c r="GZ94" s="473"/>
    </row>
    <row r="95" spans="2:208" ht="12.75" customHeight="1" thickTop="1" thickBot="1" x14ac:dyDescent="0.25">
      <c r="B95" s="454" t="s">
        <v>734</v>
      </c>
      <c r="C95" s="455"/>
      <c r="D95" s="455"/>
      <c r="E95" s="455"/>
      <c r="F95" s="455"/>
      <c r="G95" s="455"/>
      <c r="H95" s="455"/>
      <c r="I95" s="455"/>
      <c r="J95" s="455"/>
      <c r="K95" s="455"/>
      <c r="L95" s="455"/>
      <c r="M95" s="455"/>
      <c r="N95" s="455"/>
      <c r="O95" s="455"/>
      <c r="P95" s="455"/>
      <c r="Q95" s="455"/>
      <c r="R95" s="455"/>
      <c r="S95" s="455"/>
      <c r="T95" s="455"/>
      <c r="U95" s="455"/>
      <c r="V95" s="455"/>
      <c r="W95" s="455"/>
      <c r="X95" s="455"/>
      <c r="Y95" s="455"/>
      <c r="Z95" s="455"/>
      <c r="AA95" s="455"/>
      <c r="AB95" s="455"/>
      <c r="AC95" s="455"/>
      <c r="AD95" s="455"/>
      <c r="AE95" s="455"/>
      <c r="AF95" s="455"/>
      <c r="AG95" s="455"/>
      <c r="AH95" s="342">
        <v>0</v>
      </c>
      <c r="AI95" s="343"/>
      <c r="AJ95" s="343"/>
      <c r="AK95" s="343"/>
      <c r="AL95" s="343"/>
      <c r="AM95" s="343"/>
      <c r="AN95" s="343"/>
      <c r="AO95" s="343"/>
      <c r="AP95" s="344"/>
      <c r="AQ95" s="342">
        <v>0</v>
      </c>
      <c r="AR95" s="343"/>
      <c r="AS95" s="343"/>
      <c r="AT95" s="343"/>
      <c r="AU95" s="343"/>
      <c r="AV95" s="343"/>
      <c r="AW95" s="343"/>
      <c r="AX95" s="343"/>
      <c r="AY95" s="344"/>
      <c r="BB95" s="451">
        <f t="shared" si="19"/>
        <v>0</v>
      </c>
      <c r="BC95" s="451"/>
      <c r="BD95" s="451"/>
      <c r="BE95" s="451"/>
      <c r="BF95" s="451"/>
      <c r="BG95" s="451"/>
      <c r="BH95" s="451"/>
      <c r="BI95" s="451"/>
      <c r="BJ95" s="451"/>
      <c r="BK95" s="451"/>
      <c r="BL95" s="452">
        <f t="shared" si="20"/>
        <v>0.9</v>
      </c>
      <c r="BM95" s="452"/>
      <c r="BN95" s="452"/>
      <c r="BO95" s="452"/>
      <c r="BP95" s="452"/>
      <c r="BQ95" s="452"/>
      <c r="BR95" s="452"/>
      <c r="BS95" s="452"/>
      <c r="BT95" s="452"/>
      <c r="BU95" s="452"/>
      <c r="BV95" s="453">
        <v>0</v>
      </c>
      <c r="BW95" s="453"/>
      <c r="BX95" s="453"/>
      <c r="BY95" s="453"/>
      <c r="BZ95" s="453"/>
      <c r="CA95" s="453"/>
      <c r="CB95" s="453"/>
      <c r="CC95" s="453"/>
      <c r="CD95" s="453"/>
      <c r="CE95" s="453"/>
      <c r="CF95" s="453">
        <v>0</v>
      </c>
      <c r="CG95" s="453"/>
      <c r="CH95" s="453"/>
      <c r="CI95" s="453"/>
      <c r="CJ95" s="453"/>
      <c r="CK95" s="453"/>
      <c r="CL95" s="453"/>
      <c r="CM95" s="453"/>
      <c r="CN95" s="453"/>
      <c r="CO95" s="453"/>
      <c r="CP95" s="435">
        <f t="shared" si="21"/>
        <v>0</v>
      </c>
      <c r="CQ95" s="435"/>
      <c r="CR95" s="435"/>
      <c r="CS95" s="435"/>
      <c r="CT95" s="435"/>
      <c r="CU95" s="435"/>
      <c r="CV95" s="435"/>
      <c r="CW95" s="435"/>
      <c r="CX95" s="435"/>
      <c r="CY95" s="435"/>
      <c r="DB95" s="55"/>
      <c r="DC95" s="56"/>
      <c r="DD95" s="56"/>
      <c r="DE95" s="56"/>
      <c r="DF95" s="56" t="str">
        <f>"BALANCE WARRANTS OUTSTANDING JUNE 30, "&amp;Help!C17+1</f>
        <v>BALANCE WARRANTS OUTSTANDING JUNE 30, 2012</v>
      </c>
      <c r="DG95" s="56"/>
      <c r="DH95" s="56"/>
      <c r="DI95" s="56"/>
      <c r="DJ95" s="56"/>
      <c r="DK95" s="56"/>
      <c r="DL95" s="56"/>
      <c r="DM95" s="56"/>
      <c r="DN95" s="56"/>
      <c r="DO95" s="56"/>
      <c r="DP95" s="56"/>
      <c r="DQ95" s="56"/>
      <c r="DR95" s="56"/>
      <c r="DS95" s="56"/>
      <c r="DT95" s="56"/>
      <c r="DU95" s="56"/>
      <c r="DV95" s="56"/>
      <c r="DW95" s="56"/>
      <c r="DX95" s="56"/>
      <c r="DY95" s="56"/>
      <c r="DZ95" s="56"/>
      <c r="EA95" s="56"/>
      <c r="EB95" s="56"/>
      <c r="EC95" s="56"/>
      <c r="ED95" s="56"/>
      <c r="EE95" s="56"/>
      <c r="EF95" s="56"/>
      <c r="EG95" s="56"/>
      <c r="EH95" s="56"/>
      <c r="EI95" s="56"/>
      <c r="EJ95" s="56"/>
      <c r="EK95" s="56"/>
      <c r="EL95" s="56"/>
      <c r="EM95" s="56"/>
      <c r="EN95" s="56"/>
      <c r="EO95" s="56"/>
      <c r="EP95" s="56"/>
      <c r="EQ95" s="359">
        <f>EQ89-EQ94</f>
        <v>0</v>
      </c>
      <c r="ER95" s="360"/>
      <c r="ES95" s="360"/>
      <c r="ET95" s="360"/>
      <c r="EU95" s="360"/>
      <c r="EV95" s="360"/>
      <c r="EW95" s="360"/>
      <c r="EX95" s="360"/>
      <c r="EY95" s="391"/>
      <c r="FC95" s="463">
        <f>FC89-FC94</f>
        <v>0</v>
      </c>
      <c r="FD95" s="463"/>
      <c r="FE95" s="463"/>
      <c r="FF95" s="463"/>
      <c r="FG95" s="463"/>
      <c r="FH95" s="463"/>
      <c r="FI95" s="463"/>
      <c r="FJ95" s="463">
        <f>FJ89-FJ94</f>
        <v>0</v>
      </c>
      <c r="FK95" s="463"/>
      <c r="FL95" s="463"/>
      <c r="FM95" s="463"/>
      <c r="FN95" s="463"/>
      <c r="FO95" s="463"/>
      <c r="FP95" s="463"/>
      <c r="FQ95" s="463">
        <f>FQ89-FQ94</f>
        <v>0</v>
      </c>
      <c r="FR95" s="463"/>
      <c r="FS95" s="463"/>
      <c r="FT95" s="463"/>
      <c r="FU95" s="463"/>
      <c r="FV95" s="463"/>
      <c r="FW95" s="463"/>
      <c r="FX95" s="463">
        <f>FX89-FX94</f>
        <v>0</v>
      </c>
      <c r="FY95" s="463"/>
      <c r="FZ95" s="463"/>
      <c r="GA95" s="463"/>
      <c r="GB95" s="463"/>
      <c r="GC95" s="463"/>
      <c r="GD95" s="463"/>
      <c r="GE95" s="463">
        <f>GE89-GE94</f>
        <v>0</v>
      </c>
      <c r="GF95" s="463"/>
      <c r="GG95" s="463"/>
      <c r="GH95" s="463"/>
      <c r="GI95" s="463"/>
      <c r="GJ95" s="463"/>
      <c r="GK95" s="463"/>
      <c r="GL95" s="463">
        <f>GL89-GL94</f>
        <v>0</v>
      </c>
      <c r="GM95" s="463"/>
      <c r="GN95" s="463"/>
      <c r="GO95" s="463"/>
      <c r="GP95" s="463"/>
      <c r="GQ95" s="463"/>
      <c r="GR95" s="463"/>
      <c r="GS95" s="465">
        <f>GS89-GS94</f>
        <v>0</v>
      </c>
      <c r="GT95" s="465"/>
      <c r="GU95" s="465"/>
      <c r="GV95" s="465"/>
      <c r="GW95" s="465"/>
      <c r="GX95" s="465"/>
      <c r="GY95" s="465"/>
      <c r="GZ95" s="465"/>
    </row>
    <row r="96" spans="2:208" ht="12.75" customHeight="1" thickTop="1" x14ac:dyDescent="0.2">
      <c r="B96" s="454" t="s">
        <v>735</v>
      </c>
      <c r="C96" s="455"/>
      <c r="D96" s="455"/>
      <c r="E96" s="455"/>
      <c r="F96" s="455"/>
      <c r="G96" s="455"/>
      <c r="H96" s="455"/>
      <c r="I96" s="455"/>
      <c r="J96" s="455"/>
      <c r="K96" s="455"/>
      <c r="L96" s="455"/>
      <c r="M96" s="455"/>
      <c r="N96" s="455"/>
      <c r="O96" s="455"/>
      <c r="P96" s="455"/>
      <c r="Q96" s="455"/>
      <c r="R96" s="455"/>
      <c r="S96" s="455"/>
      <c r="T96" s="455"/>
      <c r="U96" s="455"/>
      <c r="V96" s="455"/>
      <c r="W96" s="455"/>
      <c r="X96" s="455"/>
      <c r="Y96" s="455"/>
      <c r="Z96" s="455"/>
      <c r="AA96" s="455"/>
      <c r="AB96" s="455"/>
      <c r="AC96" s="455"/>
      <c r="AD96" s="455"/>
      <c r="AE96" s="455"/>
      <c r="AF96" s="455"/>
      <c r="AG96" s="455"/>
      <c r="AH96" s="342">
        <v>0</v>
      </c>
      <c r="AI96" s="343"/>
      <c r="AJ96" s="343"/>
      <c r="AK96" s="343"/>
      <c r="AL96" s="343"/>
      <c r="AM96" s="343"/>
      <c r="AN96" s="343"/>
      <c r="AO96" s="343"/>
      <c r="AP96" s="344"/>
      <c r="AQ96" s="342">
        <v>0</v>
      </c>
      <c r="AR96" s="343"/>
      <c r="AS96" s="343"/>
      <c r="AT96" s="343"/>
      <c r="AU96" s="343"/>
      <c r="AV96" s="343"/>
      <c r="AW96" s="343"/>
      <c r="AX96" s="343"/>
      <c r="AY96" s="344"/>
      <c r="BB96" s="451">
        <f t="shared" si="19"/>
        <v>0</v>
      </c>
      <c r="BC96" s="451"/>
      <c r="BD96" s="451"/>
      <c r="BE96" s="451"/>
      <c r="BF96" s="451"/>
      <c r="BG96" s="451"/>
      <c r="BH96" s="451"/>
      <c r="BI96" s="451"/>
      <c r="BJ96" s="451"/>
      <c r="BK96" s="451"/>
      <c r="BL96" s="452">
        <f t="shared" si="20"/>
        <v>0.9</v>
      </c>
      <c r="BM96" s="452"/>
      <c r="BN96" s="452"/>
      <c r="BO96" s="452"/>
      <c r="BP96" s="452"/>
      <c r="BQ96" s="452"/>
      <c r="BR96" s="452"/>
      <c r="BS96" s="452"/>
      <c r="BT96" s="452"/>
      <c r="BU96" s="452"/>
      <c r="BV96" s="453">
        <v>0</v>
      </c>
      <c r="BW96" s="453"/>
      <c r="BX96" s="453"/>
      <c r="BY96" s="453"/>
      <c r="BZ96" s="453"/>
      <c r="CA96" s="453"/>
      <c r="CB96" s="453"/>
      <c r="CC96" s="453"/>
      <c r="CD96" s="453"/>
      <c r="CE96" s="453"/>
      <c r="CF96" s="453">
        <v>0</v>
      </c>
      <c r="CG96" s="453"/>
      <c r="CH96" s="453"/>
      <c r="CI96" s="453"/>
      <c r="CJ96" s="453"/>
      <c r="CK96" s="453"/>
      <c r="CL96" s="453"/>
      <c r="CM96" s="453"/>
      <c r="CN96" s="453"/>
      <c r="CO96" s="453"/>
      <c r="CP96" s="435">
        <f t="shared" si="21"/>
        <v>0</v>
      </c>
      <c r="CQ96" s="435"/>
      <c r="CR96" s="435"/>
      <c r="CS96" s="435"/>
      <c r="CT96" s="435"/>
      <c r="CU96" s="435"/>
      <c r="CV96" s="435"/>
      <c r="CW96" s="435"/>
      <c r="CX96" s="435"/>
      <c r="CY96" s="435"/>
    </row>
    <row r="97" spans="2:208" ht="12.75" customHeight="1" thickBot="1" x14ac:dyDescent="0.25">
      <c r="B97" s="454" t="s">
        <v>736</v>
      </c>
      <c r="C97" s="455"/>
      <c r="D97" s="455"/>
      <c r="E97" s="455"/>
      <c r="F97" s="455"/>
      <c r="G97" s="455"/>
      <c r="H97" s="455"/>
      <c r="I97" s="455"/>
      <c r="J97" s="455"/>
      <c r="K97" s="455"/>
      <c r="L97" s="455"/>
      <c r="M97" s="455"/>
      <c r="N97" s="455"/>
      <c r="O97" s="455"/>
      <c r="P97" s="455"/>
      <c r="Q97" s="455"/>
      <c r="R97" s="455"/>
      <c r="S97" s="455"/>
      <c r="T97" s="455"/>
      <c r="U97" s="455"/>
      <c r="V97" s="455"/>
      <c r="W97" s="455"/>
      <c r="X97" s="455"/>
      <c r="Y97" s="455"/>
      <c r="Z97" s="455"/>
      <c r="AA97" s="455"/>
      <c r="AB97" s="455"/>
      <c r="AC97" s="455"/>
      <c r="AD97" s="455"/>
      <c r="AE97" s="455"/>
      <c r="AF97" s="455"/>
      <c r="AG97" s="455"/>
      <c r="AH97" s="342">
        <v>0</v>
      </c>
      <c r="AI97" s="343"/>
      <c r="AJ97" s="343"/>
      <c r="AK97" s="343"/>
      <c r="AL97" s="343"/>
      <c r="AM97" s="343"/>
      <c r="AN97" s="343"/>
      <c r="AO97" s="343"/>
      <c r="AP97" s="344"/>
      <c r="AQ97" s="342">
        <v>0</v>
      </c>
      <c r="AR97" s="343"/>
      <c r="AS97" s="343"/>
      <c r="AT97" s="343"/>
      <c r="AU97" s="343"/>
      <c r="AV97" s="343"/>
      <c r="AW97" s="343"/>
      <c r="AX97" s="343"/>
      <c r="AY97" s="344"/>
      <c r="BB97" s="451">
        <f t="shared" si="19"/>
        <v>0</v>
      </c>
      <c r="BC97" s="451"/>
      <c r="BD97" s="451"/>
      <c r="BE97" s="451"/>
      <c r="BF97" s="451"/>
      <c r="BG97" s="451"/>
      <c r="BH97" s="451"/>
      <c r="BI97" s="451"/>
      <c r="BJ97" s="451"/>
      <c r="BK97" s="451"/>
      <c r="BL97" s="452">
        <f t="shared" si="20"/>
        <v>0.9</v>
      </c>
      <c r="BM97" s="452"/>
      <c r="BN97" s="452"/>
      <c r="BO97" s="452"/>
      <c r="BP97" s="452"/>
      <c r="BQ97" s="452"/>
      <c r="BR97" s="452"/>
      <c r="BS97" s="452"/>
      <c r="BT97" s="452"/>
      <c r="BU97" s="452"/>
      <c r="BV97" s="453">
        <v>0</v>
      </c>
      <c r="BW97" s="453"/>
      <c r="BX97" s="453"/>
      <c r="BY97" s="453"/>
      <c r="BZ97" s="453"/>
      <c r="CA97" s="453"/>
      <c r="CB97" s="453"/>
      <c r="CC97" s="453"/>
      <c r="CD97" s="453"/>
      <c r="CE97" s="453"/>
      <c r="CF97" s="453">
        <v>0</v>
      </c>
      <c r="CG97" s="453"/>
      <c r="CH97" s="453"/>
      <c r="CI97" s="453"/>
      <c r="CJ97" s="453"/>
      <c r="CK97" s="453"/>
      <c r="CL97" s="453"/>
      <c r="CM97" s="453"/>
      <c r="CN97" s="453"/>
      <c r="CO97" s="453"/>
      <c r="CP97" s="435">
        <f t="shared" si="21"/>
        <v>0</v>
      </c>
      <c r="CQ97" s="435"/>
      <c r="CR97" s="435"/>
      <c r="CS97" s="435"/>
      <c r="CT97" s="435"/>
      <c r="CU97" s="435"/>
      <c r="CV97" s="435"/>
      <c r="CW97" s="435"/>
      <c r="CX97" s="435"/>
      <c r="CY97" s="435"/>
    </row>
    <row r="98" spans="2:208" ht="12.75" customHeight="1" thickTop="1" thickBot="1" x14ac:dyDescent="0.25">
      <c r="B98" s="454" t="s">
        <v>737</v>
      </c>
      <c r="C98" s="455"/>
      <c r="D98" s="455"/>
      <c r="E98" s="455"/>
      <c r="F98" s="455"/>
      <c r="G98" s="455"/>
      <c r="H98" s="455"/>
      <c r="I98" s="455"/>
      <c r="J98" s="455"/>
      <c r="K98" s="455"/>
      <c r="L98" s="455"/>
      <c r="M98" s="455"/>
      <c r="N98" s="455"/>
      <c r="O98" s="455"/>
      <c r="P98" s="455"/>
      <c r="Q98" s="455"/>
      <c r="R98" s="455"/>
      <c r="S98" s="455"/>
      <c r="T98" s="455"/>
      <c r="U98" s="455"/>
      <c r="V98" s="455"/>
      <c r="W98" s="455"/>
      <c r="X98" s="455"/>
      <c r="Y98" s="455"/>
      <c r="Z98" s="455"/>
      <c r="AA98" s="455"/>
      <c r="AB98" s="455"/>
      <c r="AC98" s="455"/>
      <c r="AD98" s="455"/>
      <c r="AE98" s="455"/>
      <c r="AF98" s="455"/>
      <c r="AG98" s="455"/>
      <c r="AH98" s="342">
        <v>0</v>
      </c>
      <c r="AI98" s="343"/>
      <c r="AJ98" s="343"/>
      <c r="AK98" s="343"/>
      <c r="AL98" s="343"/>
      <c r="AM98" s="343"/>
      <c r="AN98" s="343"/>
      <c r="AO98" s="343"/>
      <c r="AP98" s="344"/>
      <c r="AQ98" s="342">
        <v>0</v>
      </c>
      <c r="AR98" s="343"/>
      <c r="AS98" s="343"/>
      <c r="AT98" s="343"/>
      <c r="AU98" s="343"/>
      <c r="AV98" s="343"/>
      <c r="AW98" s="343"/>
      <c r="AX98" s="343"/>
      <c r="AY98" s="344"/>
      <c r="BB98" s="451">
        <f t="shared" si="19"/>
        <v>0</v>
      </c>
      <c r="BC98" s="451"/>
      <c r="BD98" s="451"/>
      <c r="BE98" s="451"/>
      <c r="BF98" s="451"/>
      <c r="BG98" s="451"/>
      <c r="BH98" s="451"/>
      <c r="BI98" s="451"/>
      <c r="BJ98" s="451"/>
      <c r="BK98" s="451"/>
      <c r="BL98" s="452">
        <f t="shared" si="20"/>
        <v>0.9</v>
      </c>
      <c r="BM98" s="452"/>
      <c r="BN98" s="452"/>
      <c r="BO98" s="452"/>
      <c r="BP98" s="452"/>
      <c r="BQ98" s="452"/>
      <c r="BR98" s="452"/>
      <c r="BS98" s="452"/>
      <c r="BT98" s="452"/>
      <c r="BU98" s="452"/>
      <c r="BV98" s="453">
        <v>0</v>
      </c>
      <c r="BW98" s="453"/>
      <c r="BX98" s="453"/>
      <c r="BY98" s="453"/>
      <c r="BZ98" s="453"/>
      <c r="CA98" s="453"/>
      <c r="CB98" s="453"/>
      <c r="CC98" s="453"/>
      <c r="CD98" s="453"/>
      <c r="CE98" s="453"/>
      <c r="CF98" s="453">
        <v>0</v>
      </c>
      <c r="CG98" s="453"/>
      <c r="CH98" s="453"/>
      <c r="CI98" s="453"/>
      <c r="CJ98" s="453"/>
      <c r="CK98" s="453"/>
      <c r="CL98" s="453"/>
      <c r="CM98" s="453"/>
      <c r="CN98" s="453"/>
      <c r="CO98" s="453"/>
      <c r="CP98" s="435">
        <f t="shared" si="21"/>
        <v>0</v>
      </c>
      <c r="CQ98" s="435"/>
      <c r="CR98" s="435"/>
      <c r="CS98" s="435"/>
      <c r="CT98" s="435"/>
      <c r="CU98" s="435"/>
      <c r="CV98" s="435"/>
      <c r="CW98" s="435"/>
      <c r="CX98" s="435"/>
      <c r="CY98" s="435"/>
      <c r="DB98" s="55" t="str">
        <f>"Schedule 7, "&amp;Help!C17&amp;" Ad Valorem Tax Account"</f>
        <v>Schedule 7, 2011 Ad Valorem Tax Account</v>
      </c>
      <c r="DC98" s="56"/>
      <c r="DD98" s="56"/>
      <c r="DE98" s="56"/>
      <c r="DF98" s="56"/>
      <c r="DG98" s="56"/>
      <c r="DH98" s="56"/>
      <c r="DI98" s="56"/>
      <c r="DJ98" s="56"/>
      <c r="DK98" s="56"/>
      <c r="DL98" s="56"/>
      <c r="DM98" s="56"/>
      <c r="DN98" s="56"/>
      <c r="DO98" s="56"/>
      <c r="DP98" s="56"/>
      <c r="DQ98" s="56"/>
      <c r="DR98" s="56"/>
      <c r="DS98" s="56"/>
      <c r="DT98" s="56"/>
      <c r="DU98" s="56"/>
      <c r="DV98" s="56"/>
      <c r="DW98" s="56"/>
      <c r="DX98" s="56"/>
      <c r="DY98" s="56"/>
      <c r="DZ98" s="56"/>
      <c r="EA98" s="56"/>
      <c r="EB98" s="56"/>
      <c r="EC98" s="56"/>
      <c r="ED98" s="56"/>
      <c r="EE98" s="56"/>
      <c r="EF98" s="56"/>
      <c r="EG98" s="56"/>
      <c r="EH98" s="56"/>
      <c r="EI98" s="56"/>
      <c r="EJ98" s="56"/>
      <c r="EK98" s="56"/>
      <c r="EL98" s="56"/>
      <c r="EM98" s="56"/>
      <c r="EN98" s="56"/>
      <c r="EO98" s="56"/>
      <c r="EP98" s="56"/>
      <c r="EQ98" s="56"/>
      <c r="ER98" s="56"/>
      <c r="ES98" s="56"/>
      <c r="ET98" s="56"/>
      <c r="EU98" s="56"/>
      <c r="EV98" s="56"/>
      <c r="EW98" s="56"/>
      <c r="EX98" s="56"/>
      <c r="EY98" s="57"/>
      <c r="FC98" s="55" t="s">
        <v>176</v>
      </c>
      <c r="FD98" s="56"/>
      <c r="FE98" s="56"/>
      <c r="FF98" s="56"/>
      <c r="FG98" s="56"/>
      <c r="FH98" s="56"/>
      <c r="FI98" s="56"/>
      <c r="FJ98" s="56"/>
      <c r="FK98" s="56"/>
      <c r="FL98" s="56"/>
      <c r="FM98" s="56"/>
      <c r="FN98" s="56"/>
      <c r="FO98" s="56"/>
      <c r="FP98" s="56"/>
      <c r="FQ98" s="56"/>
      <c r="FR98" s="56"/>
      <c r="FS98" s="56"/>
      <c r="FT98" s="56"/>
      <c r="FU98" s="56"/>
      <c r="FV98" s="56"/>
      <c r="FW98" s="56"/>
      <c r="FX98" s="56"/>
      <c r="FY98" s="56"/>
      <c r="FZ98" s="56"/>
      <c r="GA98" s="56"/>
      <c r="GB98" s="56"/>
      <c r="GC98" s="56"/>
      <c r="GD98" s="56"/>
      <c r="GE98" s="56"/>
      <c r="GF98" s="56"/>
      <c r="GG98" s="56"/>
      <c r="GH98" s="56"/>
      <c r="GI98" s="56"/>
      <c r="GJ98" s="56"/>
      <c r="GK98" s="56"/>
      <c r="GL98" s="56"/>
      <c r="GM98" s="56"/>
      <c r="GN98" s="56"/>
      <c r="GO98" s="56"/>
      <c r="GP98" s="56"/>
      <c r="GQ98" s="56"/>
      <c r="GR98" s="56"/>
      <c r="GS98" s="56"/>
      <c r="GT98" s="56"/>
      <c r="GU98" s="56"/>
      <c r="GV98" s="56"/>
      <c r="GW98" s="56"/>
      <c r="GX98" s="56"/>
      <c r="GY98" s="56"/>
      <c r="GZ98" s="57"/>
    </row>
    <row r="99" spans="2:208" ht="12.75" customHeight="1" thickTop="1" thickBot="1" x14ac:dyDescent="0.25">
      <c r="B99" s="454" t="s">
        <v>738</v>
      </c>
      <c r="C99" s="455"/>
      <c r="D99" s="455"/>
      <c r="E99" s="455"/>
      <c r="F99" s="455"/>
      <c r="G99" s="455"/>
      <c r="H99" s="455"/>
      <c r="I99" s="455"/>
      <c r="J99" s="455"/>
      <c r="K99" s="455"/>
      <c r="L99" s="455"/>
      <c r="M99" s="455"/>
      <c r="N99" s="455"/>
      <c r="O99" s="455"/>
      <c r="P99" s="455"/>
      <c r="Q99" s="455"/>
      <c r="R99" s="455"/>
      <c r="S99" s="455"/>
      <c r="T99" s="455"/>
      <c r="U99" s="455"/>
      <c r="V99" s="455"/>
      <c r="W99" s="455"/>
      <c r="X99" s="455"/>
      <c r="Y99" s="455"/>
      <c r="Z99" s="455"/>
      <c r="AA99" s="455"/>
      <c r="AB99" s="455"/>
      <c r="AC99" s="455"/>
      <c r="AD99" s="455"/>
      <c r="AE99" s="455"/>
      <c r="AF99" s="455"/>
      <c r="AG99" s="455"/>
      <c r="AH99" s="342">
        <v>0</v>
      </c>
      <c r="AI99" s="343"/>
      <c r="AJ99" s="343"/>
      <c r="AK99" s="343"/>
      <c r="AL99" s="343"/>
      <c r="AM99" s="343"/>
      <c r="AN99" s="343"/>
      <c r="AO99" s="343"/>
      <c r="AP99" s="344"/>
      <c r="AQ99" s="342">
        <v>0</v>
      </c>
      <c r="AR99" s="343"/>
      <c r="AS99" s="343"/>
      <c r="AT99" s="343"/>
      <c r="AU99" s="343"/>
      <c r="AV99" s="343"/>
      <c r="AW99" s="343"/>
      <c r="AX99" s="343"/>
      <c r="AY99" s="344"/>
      <c r="BB99" s="451">
        <f t="shared" si="19"/>
        <v>0</v>
      </c>
      <c r="BC99" s="451"/>
      <c r="BD99" s="451"/>
      <c r="BE99" s="451"/>
      <c r="BF99" s="451"/>
      <c r="BG99" s="451"/>
      <c r="BH99" s="451"/>
      <c r="BI99" s="451"/>
      <c r="BJ99" s="451"/>
      <c r="BK99" s="451"/>
      <c r="BL99" s="452">
        <f t="shared" si="20"/>
        <v>0.9</v>
      </c>
      <c r="BM99" s="452"/>
      <c r="BN99" s="452"/>
      <c r="BO99" s="452"/>
      <c r="BP99" s="452"/>
      <c r="BQ99" s="452"/>
      <c r="BR99" s="452"/>
      <c r="BS99" s="452"/>
      <c r="BT99" s="452"/>
      <c r="BU99" s="452"/>
      <c r="BV99" s="453">
        <v>0</v>
      </c>
      <c r="BW99" s="453"/>
      <c r="BX99" s="453"/>
      <c r="BY99" s="453"/>
      <c r="BZ99" s="453"/>
      <c r="CA99" s="453"/>
      <c r="CB99" s="453"/>
      <c r="CC99" s="453"/>
      <c r="CD99" s="453"/>
      <c r="CE99" s="453"/>
      <c r="CF99" s="453">
        <v>0</v>
      </c>
      <c r="CG99" s="453"/>
      <c r="CH99" s="453"/>
      <c r="CI99" s="453"/>
      <c r="CJ99" s="453"/>
      <c r="CK99" s="453"/>
      <c r="CL99" s="453"/>
      <c r="CM99" s="453"/>
      <c r="CN99" s="453"/>
      <c r="CO99" s="453"/>
      <c r="CP99" s="435">
        <f t="shared" si="21"/>
        <v>0</v>
      </c>
      <c r="CQ99" s="435"/>
      <c r="CR99" s="435"/>
      <c r="CS99" s="435"/>
      <c r="CT99" s="435"/>
      <c r="CU99" s="435"/>
      <c r="CV99" s="435"/>
      <c r="CW99" s="435"/>
      <c r="CX99" s="435"/>
      <c r="CY99" s="435"/>
      <c r="DB99" s="55" t="str">
        <f>Help!C17&amp;" Net Valuation Certified To County Excise Board"</f>
        <v>2011 Net Valuation Certified To County Excise Board</v>
      </c>
      <c r="DC99" s="56"/>
      <c r="DD99" s="56"/>
      <c r="DE99" s="56"/>
      <c r="DF99" s="56"/>
      <c r="DG99" s="56"/>
      <c r="DH99" s="56"/>
      <c r="DI99" s="56"/>
      <c r="DJ99" s="56"/>
      <c r="DK99" s="56"/>
      <c r="DL99" s="56"/>
      <c r="DM99" s="56"/>
      <c r="DN99" s="56"/>
      <c r="DO99" s="56"/>
      <c r="DP99" s="56"/>
      <c r="DQ99" s="56"/>
      <c r="DR99" s="56"/>
      <c r="DS99" s="56"/>
      <c r="DT99" s="56"/>
      <c r="DU99" s="56"/>
      <c r="DV99" s="56"/>
      <c r="DW99" s="488">
        <v>0</v>
      </c>
      <c r="DX99" s="488"/>
      <c r="DY99" s="488"/>
      <c r="DZ99" s="488"/>
      <c r="EA99" s="488"/>
      <c r="EB99" s="488"/>
      <c r="EC99" s="488"/>
      <c r="ED99" s="488"/>
      <c r="EE99" s="486">
        <v>0</v>
      </c>
      <c r="EF99" s="486"/>
      <c r="EG99" s="486"/>
      <c r="EH99" s="486"/>
      <c r="EI99" s="486"/>
      <c r="EJ99" s="486"/>
      <c r="EK99" s="487" t="s">
        <v>165</v>
      </c>
      <c r="EL99" s="487"/>
      <c r="EM99" s="487"/>
      <c r="EN99" s="487"/>
      <c r="EO99" s="487"/>
      <c r="EP99" s="487"/>
      <c r="EQ99" s="360" t="s">
        <v>40</v>
      </c>
      <c r="ER99" s="360"/>
      <c r="ES99" s="360"/>
      <c r="ET99" s="360"/>
      <c r="EU99" s="360"/>
      <c r="EV99" s="360"/>
      <c r="EW99" s="360"/>
      <c r="EX99" s="360"/>
      <c r="EY99" s="391"/>
      <c r="FC99" s="498"/>
      <c r="FD99" s="498"/>
      <c r="FE99" s="498"/>
      <c r="FF99" s="498"/>
      <c r="FG99" s="498"/>
      <c r="FH99" s="498"/>
      <c r="FI99" s="498"/>
      <c r="FJ99" s="498"/>
      <c r="FK99" s="498" t="s">
        <v>42</v>
      </c>
      <c r="FL99" s="498"/>
      <c r="FM99" s="498"/>
      <c r="FN99" s="498"/>
      <c r="FO99" s="498"/>
      <c r="FP99" s="498"/>
      <c r="FQ99" s="498"/>
      <c r="FR99" s="498"/>
      <c r="FS99" s="498"/>
      <c r="FT99" s="498"/>
      <c r="FU99" s="498"/>
      <c r="FV99" s="498"/>
      <c r="FW99" s="498"/>
      <c r="FX99" s="498"/>
      <c r="FY99" s="442" t="s">
        <v>183</v>
      </c>
      <c r="FZ99" s="443"/>
      <c r="GA99" s="443"/>
      <c r="GB99" s="443"/>
      <c r="GC99" s="443"/>
      <c r="GD99" s="443"/>
      <c r="GE99" s="443"/>
      <c r="GF99" s="443"/>
      <c r="GG99" s="443"/>
      <c r="GH99" s="443"/>
      <c r="GI99" s="443"/>
      <c r="GJ99" s="443"/>
      <c r="GK99" s="443"/>
      <c r="GL99" s="444"/>
      <c r="GM99" s="498" t="s">
        <v>186</v>
      </c>
      <c r="GN99" s="498"/>
      <c r="GO99" s="498"/>
      <c r="GP99" s="498"/>
      <c r="GQ99" s="498"/>
      <c r="GR99" s="498"/>
      <c r="GS99" s="498"/>
      <c r="GT99" s="498" t="s">
        <v>42</v>
      </c>
      <c r="GU99" s="498"/>
      <c r="GV99" s="498"/>
      <c r="GW99" s="498"/>
      <c r="GX99" s="498"/>
      <c r="GY99" s="498"/>
      <c r="GZ99" s="498"/>
    </row>
    <row r="100" spans="2:208" ht="12.75" customHeight="1" thickTop="1" x14ac:dyDescent="0.2">
      <c r="B100" s="454" t="s">
        <v>739</v>
      </c>
      <c r="C100" s="455"/>
      <c r="D100" s="455"/>
      <c r="E100" s="455"/>
      <c r="F100" s="455"/>
      <c r="G100" s="455"/>
      <c r="H100" s="455"/>
      <c r="I100" s="455"/>
      <c r="J100" s="455"/>
      <c r="K100" s="455"/>
      <c r="L100" s="455"/>
      <c r="M100" s="455"/>
      <c r="N100" s="455"/>
      <c r="O100" s="455"/>
      <c r="P100" s="455"/>
      <c r="Q100" s="455"/>
      <c r="R100" s="455"/>
      <c r="S100" s="455"/>
      <c r="T100" s="455"/>
      <c r="U100" s="455"/>
      <c r="V100" s="455"/>
      <c r="W100" s="455"/>
      <c r="X100" s="455"/>
      <c r="Y100" s="455"/>
      <c r="Z100" s="455"/>
      <c r="AA100" s="455"/>
      <c r="AB100" s="455"/>
      <c r="AC100" s="455"/>
      <c r="AD100" s="455"/>
      <c r="AE100" s="455"/>
      <c r="AF100" s="455"/>
      <c r="AG100" s="455"/>
      <c r="AH100" s="342">
        <v>0</v>
      </c>
      <c r="AI100" s="343"/>
      <c r="AJ100" s="343"/>
      <c r="AK100" s="343"/>
      <c r="AL100" s="343"/>
      <c r="AM100" s="343"/>
      <c r="AN100" s="343"/>
      <c r="AO100" s="343"/>
      <c r="AP100" s="344"/>
      <c r="AQ100" s="342">
        <v>0</v>
      </c>
      <c r="AR100" s="343"/>
      <c r="AS100" s="343"/>
      <c r="AT100" s="343"/>
      <c r="AU100" s="343"/>
      <c r="AV100" s="343"/>
      <c r="AW100" s="343"/>
      <c r="AX100" s="343"/>
      <c r="AY100" s="344"/>
      <c r="BB100" s="451">
        <f t="shared" si="19"/>
        <v>0</v>
      </c>
      <c r="BC100" s="451"/>
      <c r="BD100" s="451"/>
      <c r="BE100" s="451"/>
      <c r="BF100" s="451"/>
      <c r="BG100" s="451"/>
      <c r="BH100" s="451"/>
      <c r="BI100" s="451"/>
      <c r="BJ100" s="451"/>
      <c r="BK100" s="451"/>
      <c r="BL100" s="452">
        <f t="shared" si="20"/>
        <v>0.9</v>
      </c>
      <c r="BM100" s="452"/>
      <c r="BN100" s="452"/>
      <c r="BO100" s="452"/>
      <c r="BP100" s="452"/>
      <c r="BQ100" s="452"/>
      <c r="BR100" s="452"/>
      <c r="BS100" s="452"/>
      <c r="BT100" s="452"/>
      <c r="BU100" s="452"/>
      <c r="BV100" s="453">
        <v>0</v>
      </c>
      <c r="BW100" s="453"/>
      <c r="BX100" s="453"/>
      <c r="BY100" s="453"/>
      <c r="BZ100" s="453"/>
      <c r="CA100" s="453"/>
      <c r="CB100" s="453"/>
      <c r="CC100" s="453"/>
      <c r="CD100" s="453"/>
      <c r="CE100" s="453"/>
      <c r="CF100" s="453">
        <v>0</v>
      </c>
      <c r="CG100" s="453"/>
      <c r="CH100" s="453"/>
      <c r="CI100" s="453"/>
      <c r="CJ100" s="453"/>
      <c r="CK100" s="453"/>
      <c r="CL100" s="453"/>
      <c r="CM100" s="453"/>
      <c r="CN100" s="453"/>
      <c r="CO100" s="453"/>
      <c r="CP100" s="435">
        <f t="shared" si="21"/>
        <v>0</v>
      </c>
      <c r="CQ100" s="435"/>
      <c r="CR100" s="435"/>
      <c r="CS100" s="435"/>
      <c r="CT100" s="435"/>
      <c r="CU100" s="435"/>
      <c r="CV100" s="435"/>
      <c r="CW100" s="435"/>
      <c r="CX100" s="435"/>
      <c r="CY100" s="435"/>
      <c r="DB100" s="58" t="s">
        <v>166</v>
      </c>
      <c r="DC100" s="59"/>
      <c r="DD100" s="59"/>
      <c r="DE100" s="59"/>
      <c r="DF100" s="59"/>
      <c r="DG100" s="59"/>
      <c r="DH100" s="59"/>
      <c r="DI100" s="59"/>
      <c r="DJ100" s="59"/>
      <c r="DK100" s="59"/>
      <c r="DL100" s="59"/>
      <c r="DM100" s="59"/>
      <c r="DN100" s="59"/>
      <c r="DO100" s="59"/>
      <c r="DP100" s="59"/>
      <c r="DQ100" s="59"/>
      <c r="DR100" s="59"/>
      <c r="DS100" s="59"/>
      <c r="DT100" s="59"/>
      <c r="DU100" s="59"/>
      <c r="DV100" s="59"/>
      <c r="DW100" s="59"/>
      <c r="DX100" s="59"/>
      <c r="DY100" s="59"/>
      <c r="DZ100" s="59"/>
      <c r="EA100" s="59"/>
      <c r="EB100" s="59"/>
      <c r="EC100" s="59"/>
      <c r="ED100" s="59"/>
      <c r="EE100" s="59"/>
      <c r="EF100" s="59"/>
      <c r="EG100" s="59"/>
      <c r="EH100" s="59"/>
      <c r="EI100" s="59"/>
      <c r="EJ100" s="59"/>
      <c r="EK100" s="59"/>
      <c r="EL100" s="59"/>
      <c r="EM100" s="59"/>
      <c r="EN100" s="59"/>
      <c r="EO100" s="59"/>
      <c r="EP100" s="60"/>
      <c r="EQ100" s="492">
        <f>DW99*EE99/1000</f>
        <v>0</v>
      </c>
      <c r="ER100" s="493"/>
      <c r="ES100" s="493"/>
      <c r="ET100" s="493"/>
      <c r="EU100" s="493"/>
      <c r="EV100" s="493"/>
      <c r="EW100" s="493"/>
      <c r="EX100" s="493"/>
      <c r="EY100" s="494"/>
      <c r="FC100" s="499" t="s">
        <v>177</v>
      </c>
      <c r="FD100" s="499"/>
      <c r="FE100" s="499"/>
      <c r="FF100" s="499"/>
      <c r="FG100" s="499"/>
      <c r="FH100" s="499"/>
      <c r="FI100" s="499"/>
      <c r="FJ100" s="499"/>
      <c r="FK100" s="499" t="s">
        <v>178</v>
      </c>
      <c r="FL100" s="499"/>
      <c r="FM100" s="499"/>
      <c r="FN100" s="499"/>
      <c r="FO100" s="499"/>
      <c r="FP100" s="499"/>
      <c r="FQ100" s="499"/>
      <c r="FR100" s="499" t="s">
        <v>179</v>
      </c>
      <c r="FS100" s="499"/>
      <c r="FT100" s="499"/>
      <c r="FU100" s="499"/>
      <c r="FV100" s="499"/>
      <c r="FW100" s="499"/>
      <c r="FX100" s="499"/>
      <c r="FY100" s="499" t="s">
        <v>181</v>
      </c>
      <c r="FZ100" s="499"/>
      <c r="GA100" s="499"/>
      <c r="GB100" s="499"/>
      <c r="GC100" s="499"/>
      <c r="GD100" s="499"/>
      <c r="GE100" s="499"/>
      <c r="GF100" s="499" t="s">
        <v>184</v>
      </c>
      <c r="GG100" s="499"/>
      <c r="GH100" s="499"/>
      <c r="GI100" s="499"/>
      <c r="GJ100" s="499"/>
      <c r="GK100" s="499"/>
      <c r="GL100" s="499"/>
      <c r="GM100" s="499" t="s">
        <v>187</v>
      </c>
      <c r="GN100" s="499"/>
      <c r="GO100" s="499"/>
      <c r="GP100" s="499"/>
      <c r="GQ100" s="499"/>
      <c r="GR100" s="499"/>
      <c r="GS100" s="499"/>
      <c r="GT100" s="499" t="s">
        <v>178</v>
      </c>
      <c r="GU100" s="499"/>
      <c r="GV100" s="499"/>
      <c r="GW100" s="499"/>
      <c r="GX100" s="499"/>
      <c r="GY100" s="499"/>
      <c r="GZ100" s="499"/>
    </row>
    <row r="101" spans="2:208" ht="12.75" customHeight="1" thickBot="1" x14ac:dyDescent="0.25">
      <c r="B101" s="454" t="s">
        <v>740</v>
      </c>
      <c r="C101" s="455"/>
      <c r="D101" s="455"/>
      <c r="E101" s="455"/>
      <c r="F101" s="455"/>
      <c r="G101" s="455"/>
      <c r="H101" s="455"/>
      <c r="I101" s="455"/>
      <c r="J101" s="455"/>
      <c r="K101" s="455"/>
      <c r="L101" s="455"/>
      <c r="M101" s="455"/>
      <c r="N101" s="455"/>
      <c r="O101" s="455"/>
      <c r="P101" s="455"/>
      <c r="Q101" s="455"/>
      <c r="R101" s="455"/>
      <c r="S101" s="455"/>
      <c r="T101" s="455"/>
      <c r="U101" s="455"/>
      <c r="V101" s="455"/>
      <c r="W101" s="455"/>
      <c r="X101" s="455"/>
      <c r="Y101" s="455"/>
      <c r="Z101" s="455"/>
      <c r="AA101" s="455"/>
      <c r="AB101" s="455"/>
      <c r="AC101" s="455"/>
      <c r="AD101" s="455"/>
      <c r="AE101" s="455"/>
      <c r="AF101" s="455"/>
      <c r="AG101" s="455"/>
      <c r="AH101" s="342">
        <v>0</v>
      </c>
      <c r="AI101" s="343"/>
      <c r="AJ101" s="343"/>
      <c r="AK101" s="343"/>
      <c r="AL101" s="343"/>
      <c r="AM101" s="343"/>
      <c r="AN101" s="343"/>
      <c r="AO101" s="343"/>
      <c r="AP101" s="344"/>
      <c r="AQ101" s="342">
        <v>0</v>
      </c>
      <c r="AR101" s="343"/>
      <c r="AS101" s="343"/>
      <c r="AT101" s="343"/>
      <c r="AU101" s="343"/>
      <c r="AV101" s="343"/>
      <c r="AW101" s="343"/>
      <c r="AX101" s="343"/>
      <c r="AY101" s="344"/>
      <c r="BB101" s="451">
        <f t="shared" si="19"/>
        <v>0</v>
      </c>
      <c r="BC101" s="451"/>
      <c r="BD101" s="451"/>
      <c r="BE101" s="451"/>
      <c r="BF101" s="451"/>
      <c r="BG101" s="451"/>
      <c r="BH101" s="451"/>
      <c r="BI101" s="451"/>
      <c r="BJ101" s="451"/>
      <c r="BK101" s="451"/>
      <c r="BL101" s="452">
        <f t="shared" si="20"/>
        <v>0.9</v>
      </c>
      <c r="BM101" s="452"/>
      <c r="BN101" s="452"/>
      <c r="BO101" s="452"/>
      <c r="BP101" s="452"/>
      <c r="BQ101" s="452"/>
      <c r="BR101" s="452"/>
      <c r="BS101" s="452"/>
      <c r="BT101" s="452"/>
      <c r="BU101" s="452"/>
      <c r="BV101" s="453">
        <v>0</v>
      </c>
      <c r="BW101" s="453"/>
      <c r="BX101" s="453"/>
      <c r="BY101" s="453"/>
      <c r="BZ101" s="453"/>
      <c r="CA101" s="453"/>
      <c r="CB101" s="453"/>
      <c r="CC101" s="453"/>
      <c r="CD101" s="453"/>
      <c r="CE101" s="453"/>
      <c r="CF101" s="453">
        <v>0</v>
      </c>
      <c r="CG101" s="453"/>
      <c r="CH101" s="453"/>
      <c r="CI101" s="453"/>
      <c r="CJ101" s="453"/>
      <c r="CK101" s="453"/>
      <c r="CL101" s="453"/>
      <c r="CM101" s="453"/>
      <c r="CN101" s="453"/>
      <c r="CO101" s="453"/>
      <c r="CP101" s="435">
        <f t="shared" si="21"/>
        <v>0</v>
      </c>
      <c r="CQ101" s="435"/>
      <c r="CR101" s="435"/>
      <c r="CS101" s="435"/>
      <c r="CT101" s="435"/>
      <c r="CU101" s="435"/>
      <c r="CV101" s="435"/>
      <c r="CW101" s="435"/>
      <c r="CX101" s="435"/>
      <c r="CY101" s="435"/>
      <c r="DB101" s="62" t="s">
        <v>167</v>
      </c>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4"/>
      <c r="EQ101" s="480">
        <v>0</v>
      </c>
      <c r="ER101" s="481"/>
      <c r="ES101" s="481"/>
      <c r="ET101" s="481"/>
      <c r="EU101" s="481"/>
      <c r="EV101" s="481"/>
      <c r="EW101" s="481"/>
      <c r="EX101" s="481"/>
      <c r="EY101" s="482"/>
      <c r="FC101" s="497"/>
      <c r="FD101" s="497"/>
      <c r="FE101" s="497"/>
      <c r="FF101" s="497"/>
      <c r="FG101" s="497"/>
      <c r="FH101" s="497"/>
      <c r="FI101" s="497"/>
      <c r="FJ101" s="497"/>
      <c r="FK101" s="497" t="str">
        <f>"June 30, "&amp;Help!C17</f>
        <v>June 30, 2011</v>
      </c>
      <c r="FL101" s="497"/>
      <c r="FM101" s="497"/>
      <c r="FN101" s="497"/>
      <c r="FO101" s="497"/>
      <c r="FP101" s="497"/>
      <c r="FQ101" s="497"/>
      <c r="FR101" s="497" t="s">
        <v>180</v>
      </c>
      <c r="FS101" s="497"/>
      <c r="FT101" s="497"/>
      <c r="FU101" s="497"/>
      <c r="FV101" s="497"/>
      <c r="FW101" s="497"/>
      <c r="FX101" s="497"/>
      <c r="FY101" s="497" t="s">
        <v>182</v>
      </c>
      <c r="FZ101" s="497"/>
      <c r="GA101" s="497"/>
      <c r="GB101" s="497"/>
      <c r="GC101" s="497"/>
      <c r="GD101" s="497"/>
      <c r="GE101" s="497"/>
      <c r="GF101" s="497" t="s">
        <v>185</v>
      </c>
      <c r="GG101" s="497"/>
      <c r="GH101" s="497"/>
      <c r="GI101" s="497"/>
      <c r="GJ101" s="497"/>
      <c r="GK101" s="497"/>
      <c r="GL101" s="497"/>
      <c r="GM101" s="497" t="s">
        <v>188</v>
      </c>
      <c r="GN101" s="497"/>
      <c r="GO101" s="497"/>
      <c r="GP101" s="497"/>
      <c r="GQ101" s="497"/>
      <c r="GR101" s="497"/>
      <c r="GS101" s="497"/>
      <c r="GT101" s="497" t="str">
        <f>"June 30, "&amp;Help!C17+1</f>
        <v>June 30, 2012</v>
      </c>
      <c r="GU101" s="497"/>
      <c r="GV101" s="497"/>
      <c r="GW101" s="497"/>
      <c r="GX101" s="497"/>
      <c r="GY101" s="497"/>
      <c r="GZ101" s="497"/>
    </row>
    <row r="102" spans="2:208" ht="12.75" customHeight="1" thickTop="1" x14ac:dyDescent="0.2">
      <c r="B102" s="454" t="s">
        <v>741</v>
      </c>
      <c r="C102" s="455"/>
      <c r="D102" s="455"/>
      <c r="E102" s="455"/>
      <c r="F102" s="455"/>
      <c r="G102" s="455"/>
      <c r="H102" s="455"/>
      <c r="I102" s="455"/>
      <c r="J102" s="455"/>
      <c r="K102" s="455"/>
      <c r="L102" s="455"/>
      <c r="M102" s="455"/>
      <c r="N102" s="455"/>
      <c r="O102" s="455"/>
      <c r="P102" s="455"/>
      <c r="Q102" s="455"/>
      <c r="R102" s="455"/>
      <c r="S102" s="455"/>
      <c r="T102" s="455"/>
      <c r="U102" s="455"/>
      <c r="V102" s="455"/>
      <c r="W102" s="455"/>
      <c r="X102" s="455"/>
      <c r="Y102" s="455"/>
      <c r="Z102" s="455"/>
      <c r="AA102" s="455"/>
      <c r="AB102" s="455"/>
      <c r="AC102" s="455"/>
      <c r="AD102" s="455"/>
      <c r="AE102" s="455"/>
      <c r="AF102" s="455"/>
      <c r="AG102" s="455"/>
      <c r="AH102" s="342">
        <v>0</v>
      </c>
      <c r="AI102" s="343"/>
      <c r="AJ102" s="343"/>
      <c r="AK102" s="343"/>
      <c r="AL102" s="343"/>
      <c r="AM102" s="343"/>
      <c r="AN102" s="343"/>
      <c r="AO102" s="343"/>
      <c r="AP102" s="344"/>
      <c r="AQ102" s="342">
        <v>0</v>
      </c>
      <c r="AR102" s="343"/>
      <c r="AS102" s="343"/>
      <c r="AT102" s="343"/>
      <c r="AU102" s="343"/>
      <c r="AV102" s="343"/>
      <c r="AW102" s="343"/>
      <c r="AX102" s="343"/>
      <c r="AY102" s="344"/>
      <c r="BB102" s="451">
        <f t="shared" si="19"/>
        <v>0</v>
      </c>
      <c r="BC102" s="451"/>
      <c r="BD102" s="451"/>
      <c r="BE102" s="451"/>
      <c r="BF102" s="451"/>
      <c r="BG102" s="451"/>
      <c r="BH102" s="451"/>
      <c r="BI102" s="451"/>
      <c r="BJ102" s="451"/>
      <c r="BK102" s="451"/>
      <c r="BL102" s="452">
        <f t="shared" si="20"/>
        <v>0.9</v>
      </c>
      <c r="BM102" s="452"/>
      <c r="BN102" s="452"/>
      <c r="BO102" s="452"/>
      <c r="BP102" s="452"/>
      <c r="BQ102" s="452"/>
      <c r="BR102" s="452"/>
      <c r="BS102" s="452"/>
      <c r="BT102" s="452"/>
      <c r="BU102" s="452"/>
      <c r="BV102" s="453">
        <v>0</v>
      </c>
      <c r="BW102" s="453"/>
      <c r="BX102" s="453"/>
      <c r="BY102" s="453"/>
      <c r="BZ102" s="453"/>
      <c r="CA102" s="453"/>
      <c r="CB102" s="453"/>
      <c r="CC102" s="453"/>
      <c r="CD102" s="453"/>
      <c r="CE102" s="453"/>
      <c r="CF102" s="453">
        <v>0</v>
      </c>
      <c r="CG102" s="453"/>
      <c r="CH102" s="453"/>
      <c r="CI102" s="453"/>
      <c r="CJ102" s="453"/>
      <c r="CK102" s="453"/>
      <c r="CL102" s="453"/>
      <c r="CM102" s="453"/>
      <c r="CN102" s="453"/>
      <c r="CO102" s="453"/>
      <c r="CP102" s="435">
        <f t="shared" si="21"/>
        <v>0</v>
      </c>
      <c r="CQ102" s="435"/>
      <c r="CR102" s="435"/>
      <c r="CS102" s="435"/>
      <c r="CT102" s="435"/>
      <c r="CU102" s="435"/>
      <c r="CV102" s="435"/>
      <c r="CW102" s="435"/>
      <c r="CX102" s="435"/>
      <c r="CY102" s="435"/>
      <c r="DB102" s="62" t="s">
        <v>168</v>
      </c>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4"/>
      <c r="EQ102" s="480">
        <v>0</v>
      </c>
      <c r="ER102" s="481"/>
      <c r="ES102" s="481"/>
      <c r="ET102" s="481"/>
      <c r="EU102" s="481"/>
      <c r="EV102" s="481"/>
      <c r="EW102" s="481"/>
      <c r="EX102" s="481"/>
      <c r="EY102" s="482"/>
      <c r="FC102" s="502"/>
      <c r="FD102" s="502"/>
      <c r="FE102" s="502"/>
      <c r="FF102" s="502"/>
      <c r="FG102" s="502"/>
      <c r="FH102" s="502"/>
      <c r="FI102" s="502"/>
      <c r="FJ102" s="502"/>
      <c r="FK102" s="500">
        <v>0</v>
      </c>
      <c r="FL102" s="500"/>
      <c r="FM102" s="500"/>
      <c r="FN102" s="500"/>
      <c r="FO102" s="500"/>
      <c r="FP102" s="500"/>
      <c r="FQ102" s="500"/>
      <c r="FR102" s="500">
        <v>0</v>
      </c>
      <c r="FS102" s="500"/>
      <c r="FT102" s="500"/>
      <c r="FU102" s="500"/>
      <c r="FV102" s="500"/>
      <c r="FW102" s="500"/>
      <c r="FX102" s="500"/>
      <c r="FY102" s="500">
        <v>0</v>
      </c>
      <c r="FZ102" s="500"/>
      <c r="GA102" s="500"/>
      <c r="GB102" s="500"/>
      <c r="GC102" s="500"/>
      <c r="GD102" s="500"/>
      <c r="GE102" s="500"/>
      <c r="GF102" s="500">
        <v>0</v>
      </c>
      <c r="GG102" s="500"/>
      <c r="GH102" s="500"/>
      <c r="GI102" s="500"/>
      <c r="GJ102" s="500"/>
      <c r="GK102" s="500"/>
      <c r="GL102" s="500"/>
      <c r="GM102" s="500">
        <v>0</v>
      </c>
      <c r="GN102" s="500"/>
      <c r="GO102" s="500"/>
      <c r="GP102" s="500"/>
      <c r="GQ102" s="500"/>
      <c r="GR102" s="500"/>
      <c r="GS102" s="500"/>
      <c r="GT102" s="500">
        <v>0</v>
      </c>
      <c r="GU102" s="500"/>
      <c r="GV102" s="500"/>
      <c r="GW102" s="500"/>
      <c r="GX102" s="500"/>
      <c r="GY102" s="500"/>
      <c r="GZ102" s="500"/>
    </row>
    <row r="103" spans="2:208" ht="12.75" customHeight="1" x14ac:dyDescent="0.2">
      <c r="B103" s="454" t="s">
        <v>742</v>
      </c>
      <c r="C103" s="455"/>
      <c r="D103" s="455"/>
      <c r="E103" s="455"/>
      <c r="F103" s="455"/>
      <c r="G103" s="455"/>
      <c r="H103" s="455"/>
      <c r="I103" s="455"/>
      <c r="J103" s="455"/>
      <c r="K103" s="455"/>
      <c r="L103" s="455"/>
      <c r="M103" s="455"/>
      <c r="N103" s="455"/>
      <c r="O103" s="455"/>
      <c r="P103" s="455"/>
      <c r="Q103" s="455"/>
      <c r="R103" s="455"/>
      <c r="S103" s="455"/>
      <c r="T103" s="455"/>
      <c r="U103" s="455"/>
      <c r="V103" s="455"/>
      <c r="W103" s="455"/>
      <c r="X103" s="455"/>
      <c r="Y103" s="455"/>
      <c r="Z103" s="455"/>
      <c r="AA103" s="455"/>
      <c r="AB103" s="455"/>
      <c r="AC103" s="455"/>
      <c r="AD103" s="455"/>
      <c r="AE103" s="455"/>
      <c r="AF103" s="455"/>
      <c r="AG103" s="455"/>
      <c r="AH103" s="342">
        <v>0</v>
      </c>
      <c r="AI103" s="343"/>
      <c r="AJ103" s="343"/>
      <c r="AK103" s="343"/>
      <c r="AL103" s="343"/>
      <c r="AM103" s="343"/>
      <c r="AN103" s="343"/>
      <c r="AO103" s="343"/>
      <c r="AP103" s="344"/>
      <c r="AQ103" s="342">
        <v>0</v>
      </c>
      <c r="AR103" s="343"/>
      <c r="AS103" s="343"/>
      <c r="AT103" s="343"/>
      <c r="AU103" s="343"/>
      <c r="AV103" s="343"/>
      <c r="AW103" s="343"/>
      <c r="AX103" s="343"/>
      <c r="AY103" s="344"/>
      <c r="BB103" s="451">
        <f t="shared" si="19"/>
        <v>0</v>
      </c>
      <c r="BC103" s="451"/>
      <c r="BD103" s="451"/>
      <c r="BE103" s="451"/>
      <c r="BF103" s="451"/>
      <c r="BG103" s="451"/>
      <c r="BH103" s="451"/>
      <c r="BI103" s="451"/>
      <c r="BJ103" s="451"/>
      <c r="BK103" s="451"/>
      <c r="BL103" s="452">
        <f t="shared" si="20"/>
        <v>0.9</v>
      </c>
      <c r="BM103" s="452"/>
      <c r="BN103" s="452"/>
      <c r="BO103" s="452"/>
      <c r="BP103" s="452"/>
      <c r="BQ103" s="452"/>
      <c r="BR103" s="452"/>
      <c r="BS103" s="452"/>
      <c r="BT103" s="452"/>
      <c r="BU103" s="452"/>
      <c r="BV103" s="453">
        <v>0</v>
      </c>
      <c r="BW103" s="453"/>
      <c r="BX103" s="453"/>
      <c r="BY103" s="453"/>
      <c r="BZ103" s="453"/>
      <c r="CA103" s="453"/>
      <c r="CB103" s="453"/>
      <c r="CC103" s="453"/>
      <c r="CD103" s="453"/>
      <c r="CE103" s="453"/>
      <c r="CF103" s="453">
        <v>0</v>
      </c>
      <c r="CG103" s="453"/>
      <c r="CH103" s="453"/>
      <c r="CI103" s="453"/>
      <c r="CJ103" s="453"/>
      <c r="CK103" s="453"/>
      <c r="CL103" s="453"/>
      <c r="CM103" s="453"/>
      <c r="CN103" s="453"/>
      <c r="CO103" s="453"/>
      <c r="CP103" s="435">
        <f t="shared" si="21"/>
        <v>0</v>
      </c>
      <c r="CQ103" s="435"/>
      <c r="CR103" s="435"/>
      <c r="CS103" s="435"/>
      <c r="CT103" s="435"/>
      <c r="CU103" s="435"/>
      <c r="CV103" s="435"/>
      <c r="CW103" s="435"/>
      <c r="CX103" s="435"/>
      <c r="CY103" s="435"/>
      <c r="DB103" s="62" t="s">
        <v>169</v>
      </c>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4"/>
      <c r="EQ103" s="411">
        <f>EQ100+EQ101+EQ102</f>
        <v>0</v>
      </c>
      <c r="ER103" s="408"/>
      <c r="ES103" s="408"/>
      <c r="ET103" s="408"/>
      <c r="EU103" s="408"/>
      <c r="EV103" s="408"/>
      <c r="EW103" s="408"/>
      <c r="EX103" s="408"/>
      <c r="EY103" s="409"/>
      <c r="FC103" s="501"/>
      <c r="FD103" s="501"/>
      <c r="FE103" s="501"/>
      <c r="FF103" s="501"/>
      <c r="FG103" s="501"/>
      <c r="FH103" s="501"/>
      <c r="FI103" s="501"/>
      <c r="FJ103" s="501"/>
      <c r="FK103" s="453">
        <v>0</v>
      </c>
      <c r="FL103" s="453"/>
      <c r="FM103" s="453"/>
      <c r="FN103" s="453"/>
      <c r="FO103" s="453"/>
      <c r="FP103" s="453"/>
      <c r="FQ103" s="453"/>
      <c r="FR103" s="453">
        <v>0</v>
      </c>
      <c r="FS103" s="453"/>
      <c r="FT103" s="453"/>
      <c r="FU103" s="453"/>
      <c r="FV103" s="453"/>
      <c r="FW103" s="453"/>
      <c r="FX103" s="453"/>
      <c r="FY103" s="453">
        <v>0</v>
      </c>
      <c r="FZ103" s="453"/>
      <c r="GA103" s="453"/>
      <c r="GB103" s="453"/>
      <c r="GC103" s="453"/>
      <c r="GD103" s="453"/>
      <c r="GE103" s="453"/>
      <c r="GF103" s="453">
        <v>0</v>
      </c>
      <c r="GG103" s="453"/>
      <c r="GH103" s="453"/>
      <c r="GI103" s="453"/>
      <c r="GJ103" s="453"/>
      <c r="GK103" s="453"/>
      <c r="GL103" s="453"/>
      <c r="GM103" s="453">
        <v>0</v>
      </c>
      <c r="GN103" s="453"/>
      <c r="GO103" s="453"/>
      <c r="GP103" s="453"/>
      <c r="GQ103" s="453"/>
      <c r="GR103" s="453"/>
      <c r="GS103" s="453"/>
      <c r="GT103" s="453">
        <v>0</v>
      </c>
      <c r="GU103" s="453"/>
      <c r="GV103" s="453"/>
      <c r="GW103" s="453"/>
      <c r="GX103" s="453"/>
      <c r="GY103" s="453"/>
      <c r="GZ103" s="453"/>
    </row>
    <row r="104" spans="2:208" ht="12.75" customHeight="1" x14ac:dyDescent="0.2">
      <c r="B104" s="454" t="s">
        <v>743</v>
      </c>
      <c r="C104" s="455"/>
      <c r="D104" s="455"/>
      <c r="E104" s="455"/>
      <c r="F104" s="455"/>
      <c r="G104" s="455"/>
      <c r="H104" s="455"/>
      <c r="I104" s="455"/>
      <c r="J104" s="455"/>
      <c r="K104" s="455"/>
      <c r="L104" s="455"/>
      <c r="M104" s="455"/>
      <c r="N104" s="455"/>
      <c r="O104" s="455"/>
      <c r="P104" s="455"/>
      <c r="Q104" s="455"/>
      <c r="R104" s="455"/>
      <c r="S104" s="455"/>
      <c r="T104" s="455"/>
      <c r="U104" s="455"/>
      <c r="V104" s="455"/>
      <c r="W104" s="455"/>
      <c r="X104" s="455"/>
      <c r="Y104" s="455"/>
      <c r="Z104" s="455"/>
      <c r="AA104" s="455"/>
      <c r="AB104" s="455"/>
      <c r="AC104" s="455"/>
      <c r="AD104" s="455"/>
      <c r="AE104" s="455"/>
      <c r="AF104" s="455"/>
      <c r="AG104" s="455"/>
      <c r="AH104" s="342">
        <v>0</v>
      </c>
      <c r="AI104" s="343"/>
      <c r="AJ104" s="343"/>
      <c r="AK104" s="343"/>
      <c r="AL104" s="343"/>
      <c r="AM104" s="343"/>
      <c r="AN104" s="343"/>
      <c r="AO104" s="343"/>
      <c r="AP104" s="344"/>
      <c r="AQ104" s="342">
        <v>0</v>
      </c>
      <c r="AR104" s="343"/>
      <c r="AS104" s="343"/>
      <c r="AT104" s="343"/>
      <c r="AU104" s="343"/>
      <c r="AV104" s="343"/>
      <c r="AW104" s="343"/>
      <c r="AX104" s="343"/>
      <c r="AY104" s="344"/>
      <c r="BB104" s="451">
        <f t="shared" si="19"/>
        <v>0</v>
      </c>
      <c r="BC104" s="451"/>
      <c r="BD104" s="451"/>
      <c r="BE104" s="451"/>
      <c r="BF104" s="451"/>
      <c r="BG104" s="451"/>
      <c r="BH104" s="451"/>
      <c r="BI104" s="451"/>
      <c r="BJ104" s="451"/>
      <c r="BK104" s="451"/>
      <c r="BL104" s="452">
        <f t="shared" si="20"/>
        <v>0.9</v>
      </c>
      <c r="BM104" s="452"/>
      <c r="BN104" s="452"/>
      <c r="BO104" s="452"/>
      <c r="BP104" s="452"/>
      <c r="BQ104" s="452"/>
      <c r="BR104" s="452"/>
      <c r="BS104" s="452"/>
      <c r="BT104" s="452"/>
      <c r="BU104" s="452"/>
      <c r="BV104" s="453">
        <v>0</v>
      </c>
      <c r="BW104" s="453"/>
      <c r="BX104" s="453"/>
      <c r="BY104" s="453"/>
      <c r="BZ104" s="453"/>
      <c r="CA104" s="453"/>
      <c r="CB104" s="453"/>
      <c r="CC104" s="453"/>
      <c r="CD104" s="453"/>
      <c r="CE104" s="453"/>
      <c r="CF104" s="453">
        <v>0</v>
      </c>
      <c r="CG104" s="453"/>
      <c r="CH104" s="453"/>
      <c r="CI104" s="453"/>
      <c r="CJ104" s="453"/>
      <c r="CK104" s="453"/>
      <c r="CL104" s="453"/>
      <c r="CM104" s="453"/>
      <c r="CN104" s="453"/>
      <c r="CO104" s="453"/>
      <c r="CP104" s="435">
        <f t="shared" si="21"/>
        <v>0</v>
      </c>
      <c r="CQ104" s="435"/>
      <c r="CR104" s="435"/>
      <c r="CS104" s="435"/>
      <c r="CT104" s="435"/>
      <c r="CU104" s="435"/>
      <c r="CV104" s="435"/>
      <c r="CW104" s="435"/>
      <c r="CX104" s="435"/>
      <c r="CY104" s="435"/>
      <c r="DB104" s="62" t="s">
        <v>170</v>
      </c>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4"/>
      <c r="EQ104" s="480">
        <v>0</v>
      </c>
      <c r="ER104" s="481"/>
      <c r="ES104" s="481"/>
      <c r="ET104" s="481"/>
      <c r="EU104" s="481"/>
      <c r="EV104" s="481"/>
      <c r="EW104" s="481"/>
      <c r="EX104" s="481"/>
      <c r="EY104" s="482"/>
      <c r="FC104" s="501"/>
      <c r="FD104" s="501"/>
      <c r="FE104" s="501"/>
      <c r="FF104" s="501"/>
      <c r="FG104" s="501"/>
      <c r="FH104" s="501"/>
      <c r="FI104" s="501"/>
      <c r="FJ104" s="501"/>
      <c r="FK104" s="453">
        <v>0</v>
      </c>
      <c r="FL104" s="453"/>
      <c r="FM104" s="453"/>
      <c r="FN104" s="453"/>
      <c r="FO104" s="453"/>
      <c r="FP104" s="453"/>
      <c r="FQ104" s="453"/>
      <c r="FR104" s="453">
        <v>0</v>
      </c>
      <c r="FS104" s="453"/>
      <c r="FT104" s="453"/>
      <c r="FU104" s="453"/>
      <c r="FV104" s="453"/>
      <c r="FW104" s="453"/>
      <c r="FX104" s="453"/>
      <c r="FY104" s="453">
        <v>0</v>
      </c>
      <c r="FZ104" s="453"/>
      <c r="GA104" s="453"/>
      <c r="GB104" s="453"/>
      <c r="GC104" s="453"/>
      <c r="GD104" s="453"/>
      <c r="GE104" s="453"/>
      <c r="GF104" s="453">
        <v>0</v>
      </c>
      <c r="GG104" s="453"/>
      <c r="GH104" s="453"/>
      <c r="GI104" s="453"/>
      <c r="GJ104" s="453"/>
      <c r="GK104" s="453"/>
      <c r="GL104" s="453"/>
      <c r="GM104" s="453">
        <v>0</v>
      </c>
      <c r="GN104" s="453"/>
      <c r="GO104" s="453"/>
      <c r="GP104" s="453"/>
      <c r="GQ104" s="453"/>
      <c r="GR104" s="453"/>
      <c r="GS104" s="453"/>
      <c r="GT104" s="453">
        <v>0</v>
      </c>
      <c r="GU104" s="453"/>
      <c r="GV104" s="453"/>
      <c r="GW104" s="453"/>
      <c r="GX104" s="453"/>
      <c r="GY104" s="453"/>
      <c r="GZ104" s="453"/>
    </row>
    <row r="105" spans="2:208" ht="12.75" customHeight="1" x14ac:dyDescent="0.2">
      <c r="B105" s="454" t="s">
        <v>744</v>
      </c>
      <c r="C105" s="455"/>
      <c r="D105" s="455"/>
      <c r="E105" s="455"/>
      <c r="F105" s="455"/>
      <c r="G105" s="455"/>
      <c r="H105" s="455"/>
      <c r="I105" s="455"/>
      <c r="J105" s="455"/>
      <c r="K105" s="455"/>
      <c r="L105" s="455"/>
      <c r="M105" s="455"/>
      <c r="N105" s="455"/>
      <c r="O105" s="455"/>
      <c r="P105" s="455"/>
      <c r="Q105" s="455"/>
      <c r="R105" s="455"/>
      <c r="S105" s="455"/>
      <c r="T105" s="455"/>
      <c r="U105" s="455"/>
      <c r="V105" s="455"/>
      <c r="W105" s="455"/>
      <c r="X105" s="455"/>
      <c r="Y105" s="455"/>
      <c r="Z105" s="455"/>
      <c r="AA105" s="455"/>
      <c r="AB105" s="455"/>
      <c r="AC105" s="455"/>
      <c r="AD105" s="455"/>
      <c r="AE105" s="455"/>
      <c r="AF105" s="455"/>
      <c r="AG105" s="455"/>
      <c r="AH105" s="342">
        <v>0</v>
      </c>
      <c r="AI105" s="343"/>
      <c r="AJ105" s="343"/>
      <c r="AK105" s="343"/>
      <c r="AL105" s="343"/>
      <c r="AM105" s="343"/>
      <c r="AN105" s="343"/>
      <c r="AO105" s="343"/>
      <c r="AP105" s="344"/>
      <c r="AQ105" s="342">
        <v>0</v>
      </c>
      <c r="AR105" s="343"/>
      <c r="AS105" s="343"/>
      <c r="AT105" s="343"/>
      <c r="AU105" s="343"/>
      <c r="AV105" s="343"/>
      <c r="AW105" s="343"/>
      <c r="AX105" s="343"/>
      <c r="AY105" s="344"/>
      <c r="BB105" s="451">
        <f t="shared" si="19"/>
        <v>0</v>
      </c>
      <c r="BC105" s="451"/>
      <c r="BD105" s="451"/>
      <c r="BE105" s="451"/>
      <c r="BF105" s="451"/>
      <c r="BG105" s="451"/>
      <c r="BH105" s="451"/>
      <c r="BI105" s="451"/>
      <c r="BJ105" s="451"/>
      <c r="BK105" s="451"/>
      <c r="BL105" s="452">
        <f t="shared" si="20"/>
        <v>0.9</v>
      </c>
      <c r="BM105" s="452"/>
      <c r="BN105" s="452"/>
      <c r="BO105" s="452"/>
      <c r="BP105" s="452"/>
      <c r="BQ105" s="452"/>
      <c r="BR105" s="452"/>
      <c r="BS105" s="452"/>
      <c r="BT105" s="452"/>
      <c r="BU105" s="452"/>
      <c r="BV105" s="453">
        <v>0</v>
      </c>
      <c r="BW105" s="453"/>
      <c r="BX105" s="453"/>
      <c r="BY105" s="453"/>
      <c r="BZ105" s="453"/>
      <c r="CA105" s="453"/>
      <c r="CB105" s="453"/>
      <c r="CC105" s="453"/>
      <c r="CD105" s="453"/>
      <c r="CE105" s="453"/>
      <c r="CF105" s="453">
        <v>0</v>
      </c>
      <c r="CG105" s="453"/>
      <c r="CH105" s="453"/>
      <c r="CI105" s="453"/>
      <c r="CJ105" s="453"/>
      <c r="CK105" s="453"/>
      <c r="CL105" s="453"/>
      <c r="CM105" s="453"/>
      <c r="CN105" s="453"/>
      <c r="CO105" s="453"/>
      <c r="CP105" s="435">
        <f t="shared" si="21"/>
        <v>0</v>
      </c>
      <c r="CQ105" s="435"/>
      <c r="CR105" s="435"/>
      <c r="CS105" s="435"/>
      <c r="CT105" s="435"/>
      <c r="CU105" s="435"/>
      <c r="CV105" s="435"/>
      <c r="CW105" s="435"/>
      <c r="CX105" s="435"/>
      <c r="CY105" s="435"/>
      <c r="DB105" s="62" t="s">
        <v>171</v>
      </c>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4"/>
      <c r="EQ105" s="480">
        <v>0</v>
      </c>
      <c r="ER105" s="481"/>
      <c r="ES105" s="481"/>
      <c r="ET105" s="481"/>
      <c r="EU105" s="481"/>
      <c r="EV105" s="481"/>
      <c r="EW105" s="481"/>
      <c r="EX105" s="481"/>
      <c r="EY105" s="482"/>
      <c r="FC105" s="501"/>
      <c r="FD105" s="501"/>
      <c r="FE105" s="501"/>
      <c r="FF105" s="501"/>
      <c r="FG105" s="501"/>
      <c r="FH105" s="501"/>
      <c r="FI105" s="501"/>
      <c r="FJ105" s="501"/>
      <c r="FK105" s="453">
        <v>0</v>
      </c>
      <c r="FL105" s="453"/>
      <c r="FM105" s="453"/>
      <c r="FN105" s="453"/>
      <c r="FO105" s="453"/>
      <c r="FP105" s="453"/>
      <c r="FQ105" s="453"/>
      <c r="FR105" s="453">
        <v>0</v>
      </c>
      <c r="FS105" s="453"/>
      <c r="FT105" s="453"/>
      <c r="FU105" s="453"/>
      <c r="FV105" s="453"/>
      <c r="FW105" s="453"/>
      <c r="FX105" s="453"/>
      <c r="FY105" s="453">
        <v>0</v>
      </c>
      <c r="FZ105" s="453"/>
      <c r="GA105" s="453"/>
      <c r="GB105" s="453"/>
      <c r="GC105" s="453"/>
      <c r="GD105" s="453"/>
      <c r="GE105" s="453"/>
      <c r="GF105" s="453">
        <v>0</v>
      </c>
      <c r="GG105" s="453"/>
      <c r="GH105" s="453"/>
      <c r="GI105" s="453"/>
      <c r="GJ105" s="453"/>
      <c r="GK105" s="453"/>
      <c r="GL105" s="453"/>
      <c r="GM105" s="453">
        <v>0</v>
      </c>
      <c r="GN105" s="453"/>
      <c r="GO105" s="453"/>
      <c r="GP105" s="453"/>
      <c r="GQ105" s="453"/>
      <c r="GR105" s="453"/>
      <c r="GS105" s="453"/>
      <c r="GT105" s="453">
        <v>0</v>
      </c>
      <c r="GU105" s="453"/>
      <c r="GV105" s="453"/>
      <c r="GW105" s="453"/>
      <c r="GX105" s="453"/>
      <c r="GY105" s="453"/>
      <c r="GZ105" s="453"/>
    </row>
    <row r="106" spans="2:208" ht="12.75" customHeight="1" x14ac:dyDescent="0.2">
      <c r="B106" s="454" t="s">
        <v>745</v>
      </c>
      <c r="C106" s="455"/>
      <c r="D106" s="455"/>
      <c r="E106" s="455"/>
      <c r="F106" s="455"/>
      <c r="G106" s="455"/>
      <c r="H106" s="455"/>
      <c r="I106" s="455"/>
      <c r="J106" s="455"/>
      <c r="K106" s="455"/>
      <c r="L106" s="455"/>
      <c r="M106" s="455"/>
      <c r="N106" s="455"/>
      <c r="O106" s="455"/>
      <c r="P106" s="455"/>
      <c r="Q106" s="455"/>
      <c r="R106" s="455"/>
      <c r="S106" s="455"/>
      <c r="T106" s="455"/>
      <c r="U106" s="455"/>
      <c r="V106" s="455"/>
      <c r="W106" s="455"/>
      <c r="X106" s="455"/>
      <c r="Y106" s="455"/>
      <c r="Z106" s="455"/>
      <c r="AA106" s="455"/>
      <c r="AB106" s="455"/>
      <c r="AC106" s="455"/>
      <c r="AD106" s="455"/>
      <c r="AE106" s="455"/>
      <c r="AF106" s="455"/>
      <c r="AG106" s="455"/>
      <c r="AH106" s="342">
        <v>0</v>
      </c>
      <c r="AI106" s="343"/>
      <c r="AJ106" s="343"/>
      <c r="AK106" s="343"/>
      <c r="AL106" s="343"/>
      <c r="AM106" s="343"/>
      <c r="AN106" s="343"/>
      <c r="AO106" s="343"/>
      <c r="AP106" s="344"/>
      <c r="AQ106" s="342">
        <v>0</v>
      </c>
      <c r="AR106" s="343"/>
      <c r="AS106" s="343"/>
      <c r="AT106" s="343"/>
      <c r="AU106" s="343"/>
      <c r="AV106" s="343"/>
      <c r="AW106" s="343"/>
      <c r="AX106" s="343"/>
      <c r="AY106" s="344"/>
      <c r="BB106" s="451">
        <f t="shared" si="19"/>
        <v>0</v>
      </c>
      <c r="BC106" s="451"/>
      <c r="BD106" s="451"/>
      <c r="BE106" s="451"/>
      <c r="BF106" s="451"/>
      <c r="BG106" s="451"/>
      <c r="BH106" s="451"/>
      <c r="BI106" s="451"/>
      <c r="BJ106" s="451"/>
      <c r="BK106" s="451"/>
      <c r="BL106" s="452">
        <f t="shared" si="20"/>
        <v>0.9</v>
      </c>
      <c r="BM106" s="452"/>
      <c r="BN106" s="452"/>
      <c r="BO106" s="452"/>
      <c r="BP106" s="452"/>
      <c r="BQ106" s="452"/>
      <c r="BR106" s="452"/>
      <c r="BS106" s="452"/>
      <c r="BT106" s="452"/>
      <c r="BU106" s="452"/>
      <c r="BV106" s="453">
        <v>0</v>
      </c>
      <c r="BW106" s="453"/>
      <c r="BX106" s="453"/>
      <c r="BY106" s="453"/>
      <c r="BZ106" s="453"/>
      <c r="CA106" s="453"/>
      <c r="CB106" s="453"/>
      <c r="CC106" s="453"/>
      <c r="CD106" s="453"/>
      <c r="CE106" s="453"/>
      <c r="CF106" s="453">
        <v>0</v>
      </c>
      <c r="CG106" s="453"/>
      <c r="CH106" s="453"/>
      <c r="CI106" s="453"/>
      <c r="CJ106" s="453"/>
      <c r="CK106" s="453"/>
      <c r="CL106" s="453"/>
      <c r="CM106" s="453"/>
      <c r="CN106" s="453"/>
      <c r="CO106" s="453"/>
      <c r="CP106" s="435">
        <f t="shared" si="21"/>
        <v>0</v>
      </c>
      <c r="CQ106" s="435"/>
      <c r="CR106" s="435"/>
      <c r="CS106" s="435"/>
      <c r="CT106" s="435"/>
      <c r="CU106" s="435"/>
      <c r="CV106" s="435"/>
      <c r="CW106" s="435"/>
      <c r="CX106" s="435"/>
      <c r="CY106" s="435"/>
      <c r="DB106" s="62" t="s">
        <v>172</v>
      </c>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4"/>
      <c r="EQ106" s="411">
        <f>EQ103-EQ104-EQ105</f>
        <v>0</v>
      </c>
      <c r="ER106" s="408"/>
      <c r="ES106" s="408"/>
      <c r="ET106" s="408"/>
      <c r="EU106" s="408"/>
      <c r="EV106" s="408"/>
      <c r="EW106" s="408"/>
      <c r="EX106" s="408"/>
      <c r="EY106" s="409"/>
      <c r="FC106" s="501"/>
      <c r="FD106" s="501"/>
      <c r="FE106" s="501"/>
      <c r="FF106" s="501"/>
      <c r="FG106" s="501"/>
      <c r="FH106" s="501"/>
      <c r="FI106" s="501"/>
      <c r="FJ106" s="501"/>
      <c r="FK106" s="453">
        <v>0</v>
      </c>
      <c r="FL106" s="453"/>
      <c r="FM106" s="453"/>
      <c r="FN106" s="453"/>
      <c r="FO106" s="453"/>
      <c r="FP106" s="453"/>
      <c r="FQ106" s="453"/>
      <c r="FR106" s="453">
        <v>0</v>
      </c>
      <c r="FS106" s="453"/>
      <c r="FT106" s="453"/>
      <c r="FU106" s="453"/>
      <c r="FV106" s="453"/>
      <c r="FW106" s="453"/>
      <c r="FX106" s="453"/>
      <c r="FY106" s="453">
        <v>0</v>
      </c>
      <c r="FZ106" s="453"/>
      <c r="GA106" s="453"/>
      <c r="GB106" s="453"/>
      <c r="GC106" s="453"/>
      <c r="GD106" s="453"/>
      <c r="GE106" s="453"/>
      <c r="GF106" s="453">
        <v>0</v>
      </c>
      <c r="GG106" s="453"/>
      <c r="GH106" s="453"/>
      <c r="GI106" s="453"/>
      <c r="GJ106" s="453"/>
      <c r="GK106" s="453"/>
      <c r="GL106" s="453"/>
      <c r="GM106" s="453">
        <v>0</v>
      </c>
      <c r="GN106" s="453"/>
      <c r="GO106" s="453"/>
      <c r="GP106" s="453"/>
      <c r="GQ106" s="453"/>
      <c r="GR106" s="453"/>
      <c r="GS106" s="453"/>
      <c r="GT106" s="453">
        <v>0</v>
      </c>
      <c r="GU106" s="453"/>
      <c r="GV106" s="453"/>
      <c r="GW106" s="453"/>
      <c r="GX106" s="453"/>
      <c r="GY106" s="453"/>
      <c r="GZ106" s="453"/>
    </row>
    <row r="107" spans="2:208" ht="12.75" customHeight="1" x14ac:dyDescent="0.2">
      <c r="B107" s="454" t="s">
        <v>746</v>
      </c>
      <c r="C107" s="455"/>
      <c r="D107" s="455"/>
      <c r="E107" s="455"/>
      <c r="F107" s="455"/>
      <c r="G107" s="455"/>
      <c r="H107" s="455"/>
      <c r="I107" s="455"/>
      <c r="J107" s="455"/>
      <c r="K107" s="455"/>
      <c r="L107" s="455"/>
      <c r="M107" s="455"/>
      <c r="N107" s="455"/>
      <c r="O107" s="455"/>
      <c r="P107" s="455"/>
      <c r="Q107" s="455"/>
      <c r="R107" s="455"/>
      <c r="S107" s="455"/>
      <c r="T107" s="455"/>
      <c r="U107" s="455"/>
      <c r="V107" s="455"/>
      <c r="W107" s="455"/>
      <c r="X107" s="455"/>
      <c r="Y107" s="455"/>
      <c r="Z107" s="455"/>
      <c r="AA107" s="455"/>
      <c r="AB107" s="455"/>
      <c r="AC107" s="455"/>
      <c r="AD107" s="455"/>
      <c r="AE107" s="455"/>
      <c r="AF107" s="455"/>
      <c r="AG107" s="455"/>
      <c r="AH107" s="342">
        <v>0</v>
      </c>
      <c r="AI107" s="343"/>
      <c r="AJ107" s="343"/>
      <c r="AK107" s="343"/>
      <c r="AL107" s="343"/>
      <c r="AM107" s="343"/>
      <c r="AN107" s="343"/>
      <c r="AO107" s="343"/>
      <c r="AP107" s="344"/>
      <c r="AQ107" s="342">
        <v>0</v>
      </c>
      <c r="AR107" s="343"/>
      <c r="AS107" s="343"/>
      <c r="AT107" s="343"/>
      <c r="AU107" s="343"/>
      <c r="AV107" s="343"/>
      <c r="AW107" s="343"/>
      <c r="AX107" s="343"/>
      <c r="AY107" s="344"/>
      <c r="BB107" s="451">
        <f t="shared" si="19"/>
        <v>0</v>
      </c>
      <c r="BC107" s="451"/>
      <c r="BD107" s="451"/>
      <c r="BE107" s="451"/>
      <c r="BF107" s="451"/>
      <c r="BG107" s="451"/>
      <c r="BH107" s="451"/>
      <c r="BI107" s="451"/>
      <c r="BJ107" s="451"/>
      <c r="BK107" s="451"/>
      <c r="BL107" s="452">
        <f t="shared" si="20"/>
        <v>0.9</v>
      </c>
      <c r="BM107" s="452"/>
      <c r="BN107" s="452"/>
      <c r="BO107" s="452"/>
      <c r="BP107" s="452"/>
      <c r="BQ107" s="452"/>
      <c r="BR107" s="452"/>
      <c r="BS107" s="452"/>
      <c r="BT107" s="452"/>
      <c r="BU107" s="452"/>
      <c r="BV107" s="453">
        <v>0</v>
      </c>
      <c r="BW107" s="453"/>
      <c r="BX107" s="453"/>
      <c r="BY107" s="453"/>
      <c r="BZ107" s="453"/>
      <c r="CA107" s="453"/>
      <c r="CB107" s="453"/>
      <c r="CC107" s="453"/>
      <c r="CD107" s="453"/>
      <c r="CE107" s="453"/>
      <c r="CF107" s="453">
        <v>0</v>
      </c>
      <c r="CG107" s="453"/>
      <c r="CH107" s="453"/>
      <c r="CI107" s="453"/>
      <c r="CJ107" s="453"/>
      <c r="CK107" s="453"/>
      <c r="CL107" s="453"/>
      <c r="CM107" s="453"/>
      <c r="CN107" s="453"/>
      <c r="CO107" s="453"/>
      <c r="CP107" s="435">
        <f t="shared" si="21"/>
        <v>0</v>
      </c>
      <c r="CQ107" s="435"/>
      <c r="CR107" s="435"/>
      <c r="CS107" s="435"/>
      <c r="CT107" s="435"/>
      <c r="CU107" s="435"/>
      <c r="CV107" s="435"/>
      <c r="CW107" s="435"/>
      <c r="CX107" s="435"/>
      <c r="CY107" s="435"/>
      <c r="DB107" s="62" t="str">
        <f>"Deduct "&amp;Help!C17&amp;" Tax Apportioned"</f>
        <v>Deduct 2011 Tax Apportioned</v>
      </c>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4"/>
      <c r="EQ107" s="480">
        <v>0</v>
      </c>
      <c r="ER107" s="481"/>
      <c r="ES107" s="481"/>
      <c r="ET107" s="481"/>
      <c r="EU107" s="481"/>
      <c r="EV107" s="481"/>
      <c r="EW107" s="481"/>
      <c r="EX107" s="481"/>
      <c r="EY107" s="482"/>
      <c r="FC107" s="501"/>
      <c r="FD107" s="501"/>
      <c r="FE107" s="501"/>
      <c r="FF107" s="501"/>
      <c r="FG107" s="501"/>
      <c r="FH107" s="501"/>
      <c r="FI107" s="501"/>
      <c r="FJ107" s="501"/>
      <c r="FK107" s="453">
        <v>0</v>
      </c>
      <c r="FL107" s="453"/>
      <c r="FM107" s="453"/>
      <c r="FN107" s="453"/>
      <c r="FO107" s="453"/>
      <c r="FP107" s="453"/>
      <c r="FQ107" s="453"/>
      <c r="FR107" s="453">
        <v>0</v>
      </c>
      <c r="FS107" s="453"/>
      <c r="FT107" s="453"/>
      <c r="FU107" s="453"/>
      <c r="FV107" s="453"/>
      <c r="FW107" s="453"/>
      <c r="FX107" s="453"/>
      <c r="FY107" s="453">
        <v>0</v>
      </c>
      <c r="FZ107" s="453"/>
      <c r="GA107" s="453"/>
      <c r="GB107" s="453"/>
      <c r="GC107" s="453"/>
      <c r="GD107" s="453"/>
      <c r="GE107" s="453"/>
      <c r="GF107" s="453">
        <v>0</v>
      </c>
      <c r="GG107" s="453"/>
      <c r="GH107" s="453"/>
      <c r="GI107" s="453"/>
      <c r="GJ107" s="453"/>
      <c r="GK107" s="453"/>
      <c r="GL107" s="453"/>
      <c r="GM107" s="453">
        <v>0</v>
      </c>
      <c r="GN107" s="453"/>
      <c r="GO107" s="453"/>
      <c r="GP107" s="453"/>
      <c r="GQ107" s="453"/>
      <c r="GR107" s="453"/>
      <c r="GS107" s="453"/>
      <c r="GT107" s="453">
        <v>0</v>
      </c>
      <c r="GU107" s="453"/>
      <c r="GV107" s="453"/>
      <c r="GW107" s="453"/>
      <c r="GX107" s="453"/>
      <c r="GY107" s="453"/>
      <c r="GZ107" s="453"/>
    </row>
    <row r="108" spans="2:208" ht="12.75" customHeight="1" x14ac:dyDescent="0.2">
      <c r="B108" s="455" t="s">
        <v>120</v>
      </c>
      <c r="C108" s="455"/>
      <c r="D108" s="455"/>
      <c r="E108" s="455"/>
      <c r="F108" s="455"/>
      <c r="G108" s="455"/>
      <c r="H108" s="455"/>
      <c r="I108" s="455"/>
      <c r="J108" s="455"/>
      <c r="K108" s="455"/>
      <c r="L108" s="455"/>
      <c r="M108" s="455"/>
      <c r="N108" s="455"/>
      <c r="O108" s="455"/>
      <c r="P108" s="455"/>
      <c r="Q108" s="455"/>
      <c r="R108" s="455"/>
      <c r="S108" s="455"/>
      <c r="T108" s="455"/>
      <c r="U108" s="455"/>
      <c r="V108" s="455"/>
      <c r="W108" s="455"/>
      <c r="X108" s="455"/>
      <c r="Y108" s="455"/>
      <c r="Z108" s="455"/>
      <c r="AA108" s="455"/>
      <c r="AB108" s="455"/>
      <c r="AC108" s="455"/>
      <c r="AD108" s="455"/>
      <c r="AE108" s="455"/>
      <c r="AF108" s="455"/>
      <c r="AG108" s="455"/>
      <c r="AH108" s="342">
        <v>0</v>
      </c>
      <c r="AI108" s="343"/>
      <c r="AJ108" s="343"/>
      <c r="AK108" s="343"/>
      <c r="AL108" s="343"/>
      <c r="AM108" s="343"/>
      <c r="AN108" s="343"/>
      <c r="AO108" s="343"/>
      <c r="AP108" s="344"/>
      <c r="AQ108" s="342">
        <v>0</v>
      </c>
      <c r="AR108" s="343"/>
      <c r="AS108" s="343"/>
      <c r="AT108" s="343"/>
      <c r="AU108" s="343"/>
      <c r="AV108" s="343"/>
      <c r="AW108" s="343"/>
      <c r="AX108" s="343"/>
      <c r="AY108" s="344"/>
      <c r="BB108" s="451">
        <f t="shared" si="19"/>
        <v>0</v>
      </c>
      <c r="BC108" s="451"/>
      <c r="BD108" s="451"/>
      <c r="BE108" s="451"/>
      <c r="BF108" s="451"/>
      <c r="BG108" s="451"/>
      <c r="BH108" s="451"/>
      <c r="BI108" s="451"/>
      <c r="BJ108" s="451"/>
      <c r="BK108" s="451"/>
      <c r="BL108" s="452">
        <f t="shared" si="20"/>
        <v>0.9</v>
      </c>
      <c r="BM108" s="452"/>
      <c r="BN108" s="452"/>
      <c r="BO108" s="452"/>
      <c r="BP108" s="452"/>
      <c r="BQ108" s="452"/>
      <c r="BR108" s="452"/>
      <c r="BS108" s="452"/>
      <c r="BT108" s="452"/>
      <c r="BU108" s="452"/>
      <c r="BV108" s="453">
        <v>0</v>
      </c>
      <c r="BW108" s="453"/>
      <c r="BX108" s="453"/>
      <c r="BY108" s="453"/>
      <c r="BZ108" s="453"/>
      <c r="CA108" s="453"/>
      <c r="CB108" s="453"/>
      <c r="CC108" s="453"/>
      <c r="CD108" s="453"/>
      <c r="CE108" s="453"/>
      <c r="CF108" s="453">
        <v>0</v>
      </c>
      <c r="CG108" s="453"/>
      <c r="CH108" s="453"/>
      <c r="CI108" s="453"/>
      <c r="CJ108" s="453"/>
      <c r="CK108" s="453"/>
      <c r="CL108" s="453"/>
      <c r="CM108" s="453"/>
      <c r="CN108" s="453"/>
      <c r="CO108" s="453"/>
      <c r="CP108" s="435">
        <f t="shared" si="21"/>
        <v>0</v>
      </c>
      <c r="CQ108" s="435"/>
      <c r="CR108" s="435"/>
      <c r="CS108" s="435"/>
      <c r="CT108" s="435"/>
      <c r="CU108" s="435"/>
      <c r="CV108" s="435"/>
      <c r="CW108" s="435"/>
      <c r="CX108" s="435"/>
      <c r="CY108" s="435"/>
      <c r="DB108" s="62"/>
      <c r="DC108" s="63" t="str">
        <f>"Net Balance "&amp;Help!C17&amp;" Tax in Process of Collection or"</f>
        <v>Net Balance 2011 Tax in Process of Collection or</v>
      </c>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408"/>
      <c r="EL108" s="408"/>
      <c r="EM108" s="408"/>
      <c r="EN108" s="408"/>
      <c r="EO108" s="408"/>
      <c r="EP108" s="409"/>
      <c r="EQ108" s="483">
        <f>IF((EQ106-EQ107)&gt;0,ABS(EQ106-EQ107),0)</f>
        <v>0</v>
      </c>
      <c r="ER108" s="484"/>
      <c r="ES108" s="484"/>
      <c r="ET108" s="484"/>
      <c r="EU108" s="484"/>
      <c r="EV108" s="484"/>
      <c r="EW108" s="484"/>
      <c r="EX108" s="484"/>
      <c r="EY108" s="485"/>
      <c r="FC108" s="501"/>
      <c r="FD108" s="501"/>
      <c r="FE108" s="501"/>
      <c r="FF108" s="501"/>
      <c r="FG108" s="501"/>
      <c r="FH108" s="501"/>
      <c r="FI108" s="501"/>
      <c r="FJ108" s="501"/>
      <c r="FK108" s="453">
        <v>0</v>
      </c>
      <c r="FL108" s="453"/>
      <c r="FM108" s="453"/>
      <c r="FN108" s="453"/>
      <c r="FO108" s="453"/>
      <c r="FP108" s="453"/>
      <c r="FQ108" s="453"/>
      <c r="FR108" s="453">
        <v>0</v>
      </c>
      <c r="FS108" s="453"/>
      <c r="FT108" s="453"/>
      <c r="FU108" s="453"/>
      <c r="FV108" s="453"/>
      <c r="FW108" s="453"/>
      <c r="FX108" s="453"/>
      <c r="FY108" s="453">
        <v>0</v>
      </c>
      <c r="FZ108" s="453"/>
      <c r="GA108" s="453"/>
      <c r="GB108" s="453"/>
      <c r="GC108" s="453"/>
      <c r="GD108" s="453"/>
      <c r="GE108" s="453"/>
      <c r="GF108" s="453">
        <v>0</v>
      </c>
      <c r="GG108" s="453"/>
      <c r="GH108" s="453"/>
      <c r="GI108" s="453"/>
      <c r="GJ108" s="453"/>
      <c r="GK108" s="453"/>
      <c r="GL108" s="453"/>
      <c r="GM108" s="453">
        <v>0</v>
      </c>
      <c r="GN108" s="453"/>
      <c r="GO108" s="453"/>
      <c r="GP108" s="453"/>
      <c r="GQ108" s="453"/>
      <c r="GR108" s="453"/>
      <c r="GS108" s="453"/>
      <c r="GT108" s="453">
        <v>0</v>
      </c>
      <c r="GU108" s="453"/>
      <c r="GV108" s="453"/>
      <c r="GW108" s="453"/>
      <c r="GX108" s="453"/>
      <c r="GY108" s="453"/>
      <c r="GZ108" s="453"/>
    </row>
    <row r="109" spans="2:208" ht="12.75" customHeight="1" thickBot="1" x14ac:dyDescent="0.25">
      <c r="B109" s="455" t="s">
        <v>121</v>
      </c>
      <c r="C109" s="455"/>
      <c r="D109" s="455"/>
      <c r="E109" s="455"/>
      <c r="F109" s="455"/>
      <c r="G109" s="455"/>
      <c r="H109" s="455"/>
      <c r="I109" s="455"/>
      <c r="J109" s="455"/>
      <c r="K109" s="455"/>
      <c r="L109" s="455"/>
      <c r="M109" s="455"/>
      <c r="N109" s="455"/>
      <c r="O109" s="455"/>
      <c r="P109" s="455"/>
      <c r="Q109" s="455"/>
      <c r="R109" s="455"/>
      <c r="S109" s="455"/>
      <c r="T109" s="455"/>
      <c r="U109" s="455"/>
      <c r="V109" s="455"/>
      <c r="W109" s="455"/>
      <c r="X109" s="455"/>
      <c r="Y109" s="455"/>
      <c r="Z109" s="455"/>
      <c r="AA109" s="455"/>
      <c r="AB109" s="455"/>
      <c r="AC109" s="455"/>
      <c r="AD109" s="455"/>
      <c r="AE109" s="455"/>
      <c r="AF109" s="455"/>
      <c r="AG109" s="455"/>
      <c r="AH109" s="342">
        <v>0</v>
      </c>
      <c r="AI109" s="343"/>
      <c r="AJ109" s="343"/>
      <c r="AK109" s="343"/>
      <c r="AL109" s="343"/>
      <c r="AM109" s="343"/>
      <c r="AN109" s="343"/>
      <c r="AO109" s="343"/>
      <c r="AP109" s="344"/>
      <c r="AQ109" s="342">
        <v>0</v>
      </c>
      <c r="AR109" s="343"/>
      <c r="AS109" s="343"/>
      <c r="AT109" s="343"/>
      <c r="AU109" s="343"/>
      <c r="AV109" s="343"/>
      <c r="AW109" s="343"/>
      <c r="AX109" s="343"/>
      <c r="AY109" s="344"/>
      <c r="BB109" s="451">
        <f t="shared" si="19"/>
        <v>0</v>
      </c>
      <c r="BC109" s="451"/>
      <c r="BD109" s="451"/>
      <c r="BE109" s="451"/>
      <c r="BF109" s="451"/>
      <c r="BG109" s="451"/>
      <c r="BH109" s="451"/>
      <c r="BI109" s="451"/>
      <c r="BJ109" s="451"/>
      <c r="BK109" s="451"/>
      <c r="BL109" s="452">
        <f t="shared" si="20"/>
        <v>0.9</v>
      </c>
      <c r="BM109" s="452"/>
      <c r="BN109" s="452"/>
      <c r="BO109" s="452"/>
      <c r="BP109" s="452"/>
      <c r="BQ109" s="452"/>
      <c r="BR109" s="452"/>
      <c r="BS109" s="452"/>
      <c r="BT109" s="452"/>
      <c r="BU109" s="452"/>
      <c r="BV109" s="453">
        <v>0</v>
      </c>
      <c r="BW109" s="453"/>
      <c r="BX109" s="453"/>
      <c r="BY109" s="453"/>
      <c r="BZ109" s="453"/>
      <c r="CA109" s="453"/>
      <c r="CB109" s="453"/>
      <c r="CC109" s="453"/>
      <c r="CD109" s="453"/>
      <c r="CE109" s="453"/>
      <c r="CF109" s="453">
        <v>0</v>
      </c>
      <c r="CG109" s="453"/>
      <c r="CH109" s="453"/>
      <c r="CI109" s="453"/>
      <c r="CJ109" s="453"/>
      <c r="CK109" s="453"/>
      <c r="CL109" s="453"/>
      <c r="CM109" s="453"/>
      <c r="CN109" s="453"/>
      <c r="CO109" s="453"/>
      <c r="CP109" s="435">
        <f t="shared" si="21"/>
        <v>0</v>
      </c>
      <c r="CQ109" s="435"/>
      <c r="CR109" s="435"/>
      <c r="CS109" s="435"/>
      <c r="CT109" s="435"/>
      <c r="CU109" s="435"/>
      <c r="CV109" s="435"/>
      <c r="CW109" s="435"/>
      <c r="CX109" s="435"/>
      <c r="CY109" s="435"/>
      <c r="DB109" s="65"/>
      <c r="DC109" s="66" t="s">
        <v>173</v>
      </c>
      <c r="DD109" s="66"/>
      <c r="DE109" s="66"/>
      <c r="DF109" s="66"/>
      <c r="DG109" s="66"/>
      <c r="DH109" s="66"/>
      <c r="DI109" s="66"/>
      <c r="DJ109" s="66"/>
      <c r="DK109" s="66"/>
      <c r="DL109" s="66"/>
      <c r="DM109" s="66"/>
      <c r="DN109" s="66"/>
      <c r="DO109" s="66"/>
      <c r="DP109" s="66"/>
      <c r="DQ109" s="66"/>
      <c r="DR109" s="66"/>
      <c r="DS109" s="66"/>
      <c r="DT109" s="66"/>
      <c r="DU109" s="66"/>
      <c r="DV109" s="66"/>
      <c r="DW109" s="66"/>
      <c r="DX109" s="66"/>
      <c r="DY109" s="66"/>
      <c r="DZ109" s="66"/>
      <c r="EA109" s="66"/>
      <c r="EB109" s="66"/>
      <c r="EC109" s="66"/>
      <c r="ED109" s="66"/>
      <c r="EE109" s="66"/>
      <c r="EF109" s="66"/>
      <c r="EG109" s="66"/>
      <c r="EH109" s="66"/>
      <c r="EI109" s="66"/>
      <c r="EJ109" s="66"/>
      <c r="EK109" s="66"/>
      <c r="EL109" s="459"/>
      <c r="EM109" s="459"/>
      <c r="EN109" s="459"/>
      <c r="EO109" s="459"/>
      <c r="EP109" s="462"/>
      <c r="EQ109" s="458">
        <f>IF(EQ106-EQ107&lt;0,ABS(EQ106-EQ107),0)</f>
        <v>0</v>
      </c>
      <c r="ER109" s="459"/>
      <c r="ES109" s="459"/>
      <c r="ET109" s="459"/>
      <c r="EU109" s="459"/>
      <c r="EV109" s="459"/>
      <c r="EW109" s="459"/>
      <c r="EX109" s="459"/>
      <c r="EY109" s="462"/>
      <c r="FC109" s="501"/>
      <c r="FD109" s="501"/>
      <c r="FE109" s="501"/>
      <c r="FF109" s="501"/>
      <c r="FG109" s="501"/>
      <c r="FH109" s="501"/>
      <c r="FI109" s="501"/>
      <c r="FJ109" s="501"/>
      <c r="FK109" s="453">
        <v>0</v>
      </c>
      <c r="FL109" s="453"/>
      <c r="FM109" s="453"/>
      <c r="FN109" s="453"/>
      <c r="FO109" s="453"/>
      <c r="FP109" s="453"/>
      <c r="FQ109" s="453"/>
      <c r="FR109" s="453">
        <v>0</v>
      </c>
      <c r="FS109" s="453"/>
      <c r="FT109" s="453"/>
      <c r="FU109" s="453"/>
      <c r="FV109" s="453"/>
      <c r="FW109" s="453"/>
      <c r="FX109" s="453"/>
      <c r="FY109" s="453">
        <v>0</v>
      </c>
      <c r="FZ109" s="453"/>
      <c r="GA109" s="453"/>
      <c r="GB109" s="453"/>
      <c r="GC109" s="453"/>
      <c r="GD109" s="453"/>
      <c r="GE109" s="453"/>
      <c r="GF109" s="453">
        <v>0</v>
      </c>
      <c r="GG109" s="453"/>
      <c r="GH109" s="453"/>
      <c r="GI109" s="453"/>
      <c r="GJ109" s="453"/>
      <c r="GK109" s="453"/>
      <c r="GL109" s="453"/>
      <c r="GM109" s="453">
        <v>0</v>
      </c>
      <c r="GN109" s="453"/>
      <c r="GO109" s="453"/>
      <c r="GP109" s="453"/>
      <c r="GQ109" s="453"/>
      <c r="GR109" s="453"/>
      <c r="GS109" s="453"/>
      <c r="GT109" s="453">
        <v>0</v>
      </c>
      <c r="GU109" s="453"/>
      <c r="GV109" s="453"/>
      <c r="GW109" s="453"/>
      <c r="GX109" s="453"/>
      <c r="GY109" s="453"/>
      <c r="GZ109" s="453"/>
    </row>
    <row r="110" spans="2:208" ht="12.75" customHeight="1" thickTop="1" thickBot="1" x14ac:dyDescent="0.25">
      <c r="B110" s="48"/>
      <c r="C110" s="1"/>
      <c r="D110" s="1"/>
      <c r="E110" s="1"/>
      <c r="F110" s="1" t="s">
        <v>122</v>
      </c>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51"/>
      <c r="AH110" s="463">
        <f>SUM(AH89:AP109)</f>
        <v>0</v>
      </c>
      <c r="AI110" s="463"/>
      <c r="AJ110" s="463"/>
      <c r="AK110" s="463"/>
      <c r="AL110" s="463"/>
      <c r="AM110" s="463"/>
      <c r="AN110" s="463"/>
      <c r="AO110" s="463"/>
      <c r="AP110" s="463"/>
      <c r="AQ110" s="463">
        <f>SUM(AQ89:AY109)</f>
        <v>0</v>
      </c>
      <c r="AR110" s="463"/>
      <c r="AS110" s="463"/>
      <c r="AT110" s="463"/>
      <c r="AU110" s="463"/>
      <c r="AV110" s="463"/>
      <c r="AW110" s="463"/>
      <c r="AX110" s="463"/>
      <c r="AY110" s="463"/>
      <c r="BB110" s="473">
        <f>SUM(BB89:BK109)</f>
        <v>0</v>
      </c>
      <c r="BC110" s="473"/>
      <c r="BD110" s="473"/>
      <c r="BE110" s="473"/>
      <c r="BF110" s="473"/>
      <c r="BG110" s="473"/>
      <c r="BH110" s="473"/>
      <c r="BI110" s="473"/>
      <c r="BJ110" s="473"/>
      <c r="BK110" s="473"/>
      <c r="BL110" s="474"/>
      <c r="BM110" s="474"/>
      <c r="BN110" s="474"/>
      <c r="BO110" s="474"/>
      <c r="BP110" s="474"/>
      <c r="BQ110" s="474"/>
      <c r="BR110" s="474"/>
      <c r="BS110" s="474"/>
      <c r="BT110" s="474"/>
      <c r="BU110" s="474"/>
      <c r="BV110" s="473">
        <f>SUM(BV89:CE109)</f>
        <v>0</v>
      </c>
      <c r="BW110" s="473"/>
      <c r="BX110" s="473"/>
      <c r="BY110" s="473"/>
      <c r="BZ110" s="473"/>
      <c r="CA110" s="473"/>
      <c r="CB110" s="473"/>
      <c r="CC110" s="473"/>
      <c r="CD110" s="473"/>
      <c r="CE110" s="473"/>
      <c r="CF110" s="473">
        <f>SUM(CF89:CO109)</f>
        <v>0</v>
      </c>
      <c r="CG110" s="473"/>
      <c r="CH110" s="473"/>
      <c r="CI110" s="473"/>
      <c r="CJ110" s="473"/>
      <c r="CK110" s="473"/>
      <c r="CL110" s="473"/>
      <c r="CM110" s="473"/>
      <c r="CN110" s="473"/>
      <c r="CO110" s="473"/>
      <c r="CP110" s="473">
        <f>SUM(CP89:CY109)</f>
        <v>0</v>
      </c>
      <c r="CQ110" s="473"/>
      <c r="CR110" s="473"/>
      <c r="CS110" s="473"/>
      <c r="CT110" s="473"/>
      <c r="CU110" s="473"/>
      <c r="CV110" s="473"/>
      <c r="CW110" s="473"/>
      <c r="CX110" s="473"/>
      <c r="CY110" s="473"/>
      <c r="DB110" s="8" t="str">
        <f>Coversheets!$B$51</f>
        <v>S.A.&amp;I. Form 2651R99 Entity: City Name City, 99</v>
      </c>
      <c r="ER110" s="504">
        <f ca="1">$AP$52</f>
        <v>41858.327887268519</v>
      </c>
      <c r="ES110" s="504"/>
      <c r="ET110" s="504"/>
      <c r="EU110" s="504"/>
      <c r="EV110" s="504"/>
      <c r="EW110" s="504"/>
      <c r="EX110" s="504"/>
      <c r="EY110" s="504"/>
      <c r="EZ110" s="504"/>
      <c r="FC110" s="501"/>
      <c r="FD110" s="501"/>
      <c r="FE110" s="501"/>
      <c r="FF110" s="501"/>
      <c r="FG110" s="501"/>
      <c r="FH110" s="501"/>
      <c r="FI110" s="501"/>
      <c r="FJ110" s="501"/>
      <c r="FK110" s="453">
        <v>0</v>
      </c>
      <c r="FL110" s="453"/>
      <c r="FM110" s="453"/>
      <c r="FN110" s="453"/>
      <c r="FO110" s="453"/>
      <c r="FP110" s="453"/>
      <c r="FQ110" s="453"/>
      <c r="FR110" s="453">
        <v>0</v>
      </c>
      <c r="FS110" s="453"/>
      <c r="FT110" s="453"/>
      <c r="FU110" s="453"/>
      <c r="FV110" s="453"/>
      <c r="FW110" s="453"/>
      <c r="FX110" s="453"/>
      <c r="FY110" s="453">
        <v>0</v>
      </c>
      <c r="FZ110" s="453"/>
      <c r="GA110" s="453"/>
      <c r="GB110" s="453"/>
      <c r="GC110" s="453"/>
      <c r="GD110" s="453"/>
      <c r="GE110" s="453"/>
      <c r="GF110" s="453">
        <v>0</v>
      </c>
      <c r="GG110" s="453"/>
      <c r="GH110" s="453"/>
      <c r="GI110" s="453"/>
      <c r="GJ110" s="453"/>
      <c r="GK110" s="453"/>
      <c r="GL110" s="453"/>
      <c r="GM110" s="453">
        <v>0</v>
      </c>
      <c r="GN110" s="453"/>
      <c r="GO110" s="453"/>
      <c r="GP110" s="453"/>
      <c r="GQ110" s="453"/>
      <c r="GR110" s="453"/>
      <c r="GS110" s="453"/>
      <c r="GT110" s="453">
        <v>0</v>
      </c>
      <c r="GU110" s="453"/>
      <c r="GV110" s="453"/>
      <c r="GW110" s="453"/>
      <c r="GX110" s="453"/>
      <c r="GY110" s="453"/>
      <c r="GZ110" s="453"/>
    </row>
    <row r="111" spans="2:208" ht="12.75" customHeight="1" thickTop="1" thickBot="1" x14ac:dyDescent="0.25">
      <c r="B111" s="457" t="s">
        <v>123</v>
      </c>
      <c r="C111" s="457"/>
      <c r="D111" s="457"/>
      <c r="E111" s="457"/>
      <c r="F111" s="457"/>
      <c r="G111" s="457"/>
      <c r="H111" s="457"/>
      <c r="I111" s="457"/>
      <c r="J111" s="457"/>
      <c r="K111" s="457"/>
      <c r="L111" s="457"/>
      <c r="M111" s="457"/>
      <c r="N111" s="457"/>
      <c r="O111" s="457"/>
      <c r="P111" s="457"/>
      <c r="Q111" s="457"/>
      <c r="R111" s="457"/>
      <c r="S111" s="457"/>
      <c r="T111" s="457"/>
      <c r="U111" s="457"/>
      <c r="V111" s="457"/>
      <c r="W111" s="457"/>
      <c r="X111" s="457"/>
      <c r="Y111" s="457"/>
      <c r="Z111" s="457"/>
      <c r="AA111" s="457"/>
      <c r="AB111" s="457"/>
      <c r="AC111" s="457"/>
      <c r="AD111" s="457"/>
      <c r="AE111" s="457"/>
      <c r="AF111" s="457"/>
      <c r="AG111" s="457"/>
      <c r="AH111" s="464"/>
      <c r="AI111" s="464"/>
      <c r="AJ111" s="464"/>
      <c r="AK111" s="464"/>
      <c r="AL111" s="464"/>
      <c r="AM111" s="464"/>
      <c r="AN111" s="464"/>
      <c r="AO111" s="464"/>
      <c r="AP111" s="464"/>
      <c r="AQ111" s="464"/>
      <c r="AR111" s="464"/>
      <c r="AS111" s="464"/>
      <c r="AT111" s="464"/>
      <c r="AU111" s="464"/>
      <c r="AV111" s="464"/>
      <c r="AW111" s="464"/>
      <c r="AX111" s="464"/>
      <c r="AY111" s="464"/>
      <c r="BB111" s="466"/>
      <c r="BC111" s="466"/>
      <c r="BD111" s="466"/>
      <c r="BE111" s="466"/>
      <c r="BF111" s="466"/>
      <c r="BG111" s="466"/>
      <c r="BH111" s="466"/>
      <c r="BI111" s="466"/>
      <c r="BJ111" s="466"/>
      <c r="BK111" s="466"/>
      <c r="BL111" s="472"/>
      <c r="BM111" s="472"/>
      <c r="BN111" s="472"/>
      <c r="BO111" s="472"/>
      <c r="BP111" s="472"/>
      <c r="BQ111" s="472"/>
      <c r="BR111" s="472"/>
      <c r="BS111" s="472"/>
      <c r="BT111" s="472"/>
      <c r="BU111" s="472"/>
      <c r="BV111" s="466"/>
      <c r="BW111" s="466"/>
      <c r="BX111" s="466"/>
      <c r="BY111" s="466"/>
      <c r="BZ111" s="466"/>
      <c r="CA111" s="466"/>
      <c r="CB111" s="466"/>
      <c r="CC111" s="466"/>
      <c r="CD111" s="466"/>
      <c r="CE111" s="466"/>
      <c r="CF111" s="466"/>
      <c r="CG111" s="466"/>
      <c r="CH111" s="466"/>
      <c r="CI111" s="466"/>
      <c r="CJ111" s="466"/>
      <c r="CK111" s="466"/>
      <c r="CL111" s="466"/>
      <c r="CM111" s="466"/>
      <c r="CN111" s="466"/>
      <c r="CO111" s="466"/>
      <c r="CP111" s="466"/>
      <c r="CQ111" s="466"/>
      <c r="CR111" s="466"/>
      <c r="CS111" s="466"/>
      <c r="CT111" s="466"/>
      <c r="CU111" s="466"/>
      <c r="CV111" s="466"/>
      <c r="CW111" s="466"/>
      <c r="CX111" s="466"/>
      <c r="CY111" s="466"/>
      <c r="FC111" s="505"/>
      <c r="FD111" s="505"/>
      <c r="FE111" s="505"/>
      <c r="FF111" s="505"/>
      <c r="FG111" s="505"/>
      <c r="FH111" s="505"/>
      <c r="FI111" s="505"/>
      <c r="FJ111" s="505"/>
      <c r="FK111" s="469">
        <v>0</v>
      </c>
      <c r="FL111" s="469"/>
      <c r="FM111" s="469"/>
      <c r="FN111" s="469"/>
      <c r="FO111" s="469"/>
      <c r="FP111" s="469"/>
      <c r="FQ111" s="469"/>
      <c r="FR111" s="469">
        <v>0</v>
      </c>
      <c r="FS111" s="469"/>
      <c r="FT111" s="469"/>
      <c r="FU111" s="469"/>
      <c r="FV111" s="469"/>
      <c r="FW111" s="469"/>
      <c r="FX111" s="469"/>
      <c r="FY111" s="469">
        <v>0</v>
      </c>
      <c r="FZ111" s="469"/>
      <c r="GA111" s="469"/>
      <c r="GB111" s="469"/>
      <c r="GC111" s="469"/>
      <c r="GD111" s="469"/>
      <c r="GE111" s="469"/>
      <c r="GF111" s="469">
        <v>0</v>
      </c>
      <c r="GG111" s="469"/>
      <c r="GH111" s="469"/>
      <c r="GI111" s="469"/>
      <c r="GJ111" s="469"/>
      <c r="GK111" s="469"/>
      <c r="GL111" s="469"/>
      <c r="GM111" s="469">
        <v>0</v>
      </c>
      <c r="GN111" s="469"/>
      <c r="GO111" s="469"/>
      <c r="GP111" s="469"/>
      <c r="GQ111" s="469"/>
      <c r="GR111" s="469"/>
      <c r="GS111" s="469"/>
      <c r="GT111" s="469">
        <v>0</v>
      </c>
      <c r="GU111" s="469"/>
      <c r="GV111" s="469"/>
      <c r="GW111" s="469"/>
      <c r="GX111" s="469"/>
      <c r="GY111" s="469"/>
      <c r="GZ111" s="469"/>
    </row>
    <row r="112" spans="2:208" ht="12.75" customHeight="1" thickTop="1" thickBot="1" x14ac:dyDescent="0.25">
      <c r="B112" s="437" t="s">
        <v>124</v>
      </c>
      <c r="C112" s="437"/>
      <c r="D112" s="437"/>
      <c r="E112" s="437"/>
      <c r="F112" s="437"/>
      <c r="G112" s="437"/>
      <c r="H112" s="437"/>
      <c r="I112" s="437"/>
      <c r="J112" s="437"/>
      <c r="K112" s="437"/>
      <c r="L112" s="437"/>
      <c r="M112" s="437"/>
      <c r="N112" s="437"/>
      <c r="O112" s="437"/>
      <c r="P112" s="437"/>
      <c r="Q112" s="437"/>
      <c r="R112" s="437"/>
      <c r="S112" s="437"/>
      <c r="T112" s="437"/>
      <c r="U112" s="437"/>
      <c r="V112" s="437"/>
      <c r="W112" s="437"/>
      <c r="X112" s="437"/>
      <c r="Y112" s="437"/>
      <c r="Z112" s="437"/>
      <c r="AA112" s="437"/>
      <c r="AB112" s="437"/>
      <c r="AC112" s="437"/>
      <c r="AD112" s="437"/>
      <c r="AE112" s="437"/>
      <c r="AF112" s="437"/>
      <c r="AG112" s="437"/>
      <c r="AH112" s="342">
        <v>0</v>
      </c>
      <c r="AI112" s="343"/>
      <c r="AJ112" s="343"/>
      <c r="AK112" s="343"/>
      <c r="AL112" s="343"/>
      <c r="AM112" s="343"/>
      <c r="AN112" s="343"/>
      <c r="AO112" s="343"/>
      <c r="AP112" s="344"/>
      <c r="AQ112" s="342">
        <v>0</v>
      </c>
      <c r="AR112" s="343"/>
      <c r="AS112" s="343"/>
      <c r="AT112" s="343"/>
      <c r="AU112" s="343"/>
      <c r="AV112" s="343"/>
      <c r="AW112" s="343"/>
      <c r="AX112" s="343"/>
      <c r="AY112" s="344"/>
      <c r="BB112" s="451">
        <f>AQ112-AH112</f>
        <v>0</v>
      </c>
      <c r="BC112" s="451"/>
      <c r="BD112" s="451"/>
      <c r="BE112" s="451"/>
      <c r="BF112" s="451"/>
      <c r="BG112" s="451"/>
      <c r="BH112" s="451"/>
      <c r="BI112" s="451"/>
      <c r="BJ112" s="451"/>
      <c r="BK112" s="451"/>
      <c r="BL112" s="452">
        <f>IF(AQ112=0,0.9,IF(CF112=0,0,CF112/AQ112))</f>
        <v>0.9</v>
      </c>
      <c r="BM112" s="452"/>
      <c r="BN112" s="452"/>
      <c r="BO112" s="452"/>
      <c r="BP112" s="452"/>
      <c r="BQ112" s="452"/>
      <c r="BR112" s="452"/>
      <c r="BS112" s="452"/>
      <c r="BT112" s="452"/>
      <c r="BU112" s="452"/>
      <c r="BV112" s="453">
        <v>0</v>
      </c>
      <c r="BW112" s="453"/>
      <c r="BX112" s="453"/>
      <c r="BY112" s="453"/>
      <c r="BZ112" s="453"/>
      <c r="CA112" s="453"/>
      <c r="CB112" s="453"/>
      <c r="CC112" s="453"/>
      <c r="CD112" s="453"/>
      <c r="CE112" s="453"/>
      <c r="CF112" s="453">
        <v>0</v>
      </c>
      <c r="CG112" s="453"/>
      <c r="CH112" s="453"/>
      <c r="CI112" s="453"/>
      <c r="CJ112" s="453"/>
      <c r="CK112" s="453"/>
      <c r="CL112" s="453"/>
      <c r="CM112" s="453"/>
      <c r="CN112" s="453"/>
      <c r="CO112" s="453"/>
      <c r="CP112" s="435">
        <f>CF112</f>
        <v>0</v>
      </c>
      <c r="CQ112" s="435"/>
      <c r="CR112" s="435"/>
      <c r="CS112" s="435"/>
      <c r="CT112" s="435"/>
      <c r="CU112" s="435"/>
      <c r="CV112" s="435"/>
      <c r="CW112" s="435"/>
      <c r="CX112" s="435"/>
      <c r="CY112" s="435"/>
      <c r="FC112" s="506" t="s">
        <v>189</v>
      </c>
      <c r="FD112" s="506"/>
      <c r="FE112" s="506"/>
      <c r="FF112" s="506"/>
      <c r="FG112" s="506"/>
      <c r="FH112" s="506"/>
      <c r="FI112" s="506"/>
      <c r="FJ112" s="506"/>
      <c r="FK112" s="465">
        <f>FK102+FK103+FK104+FK105+FK106+FK107+FK108+FK109+FK110+FK111</f>
        <v>0</v>
      </c>
      <c r="FL112" s="465"/>
      <c r="FM112" s="465"/>
      <c r="FN112" s="465"/>
      <c r="FO112" s="465"/>
      <c r="FP112" s="465"/>
      <c r="FQ112" s="465"/>
      <c r="FR112" s="465">
        <f>FR102+FR103+FR104+FR105+FR106+FR107+FR108+FR109+FR110+FR111</f>
        <v>0</v>
      </c>
      <c r="FS112" s="465"/>
      <c r="FT112" s="465"/>
      <c r="FU112" s="465"/>
      <c r="FV112" s="465"/>
      <c r="FW112" s="465"/>
      <c r="FX112" s="465"/>
      <c r="FY112" s="465">
        <f>FY102+FY103+FY104+FY105+FY106+FY107+FY108+FY109+FY110+FY111</f>
        <v>0</v>
      </c>
      <c r="FZ112" s="465"/>
      <c r="GA112" s="465"/>
      <c r="GB112" s="465"/>
      <c r="GC112" s="465"/>
      <c r="GD112" s="465"/>
      <c r="GE112" s="465"/>
      <c r="GF112" s="465">
        <f>GF102+GF103+GF104+GF105+GF106+GF107+GF108+GF109+GF110+GF111</f>
        <v>0</v>
      </c>
      <c r="GG112" s="465"/>
      <c r="GH112" s="465"/>
      <c r="GI112" s="465"/>
      <c r="GJ112" s="465"/>
      <c r="GK112" s="465"/>
      <c r="GL112" s="465"/>
      <c r="GM112" s="465">
        <f>GM102+GM103+GM104+GM105+GM106+GM107+GM108+GM109+GM110+GM111</f>
        <v>0</v>
      </c>
      <c r="GN112" s="465"/>
      <c r="GO112" s="465"/>
      <c r="GP112" s="465"/>
      <c r="GQ112" s="465"/>
      <c r="GR112" s="465"/>
      <c r="GS112" s="465"/>
      <c r="GT112" s="465">
        <f>GT102+GT103+GT104+GT105+GT106+GT107+GT108+GT109+GT110+GT111</f>
        <v>0</v>
      </c>
      <c r="GU112" s="465"/>
      <c r="GV112" s="465"/>
      <c r="GW112" s="465"/>
      <c r="GX112" s="465"/>
      <c r="GY112" s="465"/>
      <c r="GZ112" s="465"/>
    </row>
    <row r="113" spans="2:208" ht="12.75" customHeight="1" thickTop="1" x14ac:dyDescent="0.2">
      <c r="B113" s="457"/>
      <c r="C113" s="457"/>
      <c r="D113" s="457"/>
      <c r="E113" s="457"/>
      <c r="F113" s="457"/>
      <c r="G113" s="457"/>
      <c r="H113" s="457"/>
      <c r="I113" s="457"/>
      <c r="J113" s="457"/>
      <c r="K113" s="457"/>
      <c r="L113" s="457"/>
      <c r="M113" s="457"/>
      <c r="N113" s="457"/>
      <c r="O113" s="457"/>
      <c r="P113" s="457"/>
      <c r="Q113" s="457"/>
      <c r="R113" s="457"/>
      <c r="S113" s="457"/>
      <c r="T113" s="457"/>
      <c r="U113" s="457"/>
      <c r="V113" s="457"/>
      <c r="W113" s="457"/>
      <c r="X113" s="457"/>
      <c r="Y113" s="457"/>
      <c r="Z113" s="457"/>
      <c r="AA113" s="457"/>
      <c r="AB113" s="457"/>
      <c r="AC113" s="457"/>
      <c r="AD113" s="457"/>
      <c r="AE113" s="457"/>
      <c r="AF113" s="457"/>
      <c r="AG113" s="457"/>
      <c r="AH113" s="464"/>
      <c r="AI113" s="464"/>
      <c r="AJ113" s="464"/>
      <c r="AK113" s="464"/>
      <c r="AL113" s="464"/>
      <c r="AM113" s="464"/>
      <c r="AN113" s="464"/>
      <c r="AO113" s="464"/>
      <c r="AP113" s="464"/>
      <c r="AQ113" s="464"/>
      <c r="AR113" s="464"/>
      <c r="AS113" s="464"/>
      <c r="AT113" s="464"/>
      <c r="AU113" s="464"/>
      <c r="AV113" s="464"/>
      <c r="AW113" s="464"/>
      <c r="AX113" s="464"/>
      <c r="AY113" s="464"/>
      <c r="BB113" s="464"/>
      <c r="BC113" s="464"/>
      <c r="BD113" s="464"/>
      <c r="BE113" s="464"/>
      <c r="BF113" s="464"/>
      <c r="BG113" s="464"/>
      <c r="BH113" s="464"/>
      <c r="BI113" s="464"/>
      <c r="BJ113" s="464"/>
      <c r="BK113" s="464"/>
      <c r="BL113" s="475"/>
      <c r="BM113" s="475"/>
      <c r="BN113" s="475"/>
      <c r="BO113" s="475"/>
      <c r="BP113" s="475"/>
      <c r="BQ113" s="475"/>
      <c r="BR113" s="475"/>
      <c r="BS113" s="475"/>
      <c r="BT113" s="475"/>
      <c r="BU113" s="475"/>
      <c r="BV113" s="464"/>
      <c r="BW113" s="464"/>
      <c r="BX113" s="464"/>
      <c r="BY113" s="464"/>
      <c r="BZ113" s="464"/>
      <c r="CA113" s="464"/>
      <c r="CB113" s="464"/>
      <c r="CC113" s="464"/>
      <c r="CD113" s="464"/>
      <c r="CE113" s="464"/>
      <c r="CF113" s="464"/>
      <c r="CG113" s="464"/>
      <c r="CH113" s="464"/>
      <c r="CI113" s="464"/>
      <c r="CJ113" s="464"/>
      <c r="CK113" s="464"/>
      <c r="CL113" s="464"/>
      <c r="CM113" s="464"/>
      <c r="CN113" s="464"/>
      <c r="CO113" s="464"/>
      <c r="CP113" s="464"/>
      <c r="CQ113" s="464"/>
      <c r="CR113" s="464"/>
      <c r="CS113" s="464"/>
      <c r="CT113" s="464"/>
      <c r="CU113" s="464"/>
      <c r="CV113" s="464"/>
      <c r="CW113" s="464"/>
      <c r="CX113" s="464"/>
      <c r="CY113" s="464"/>
      <c r="FC113" s="8" t="str">
        <f>Coversheets!$B$51</f>
        <v>S.A.&amp;I. Form 2651R99 Entity: City Name City, 99</v>
      </c>
      <c r="GR113" s="504">
        <f ca="1">$AP$52</f>
        <v>41858.327887268519</v>
      </c>
      <c r="GS113" s="504"/>
      <c r="GT113" s="504"/>
      <c r="GU113" s="504"/>
      <c r="GV113" s="504"/>
      <c r="GW113" s="504"/>
      <c r="GX113" s="504"/>
      <c r="GY113" s="504"/>
      <c r="GZ113" s="504"/>
    </row>
    <row r="114" spans="2:208" ht="12.75" customHeight="1" thickBot="1" x14ac:dyDescent="0.25">
      <c r="B114" s="65"/>
      <c r="C114" s="66"/>
      <c r="D114" s="66"/>
      <c r="E114" s="66"/>
      <c r="F114" s="66" t="s">
        <v>125</v>
      </c>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7"/>
      <c r="AH114" s="463">
        <f>AH110+AH87+CH19+AH112</f>
        <v>0</v>
      </c>
      <c r="AI114" s="463"/>
      <c r="AJ114" s="463"/>
      <c r="AK114" s="463"/>
      <c r="AL114" s="463"/>
      <c r="AM114" s="463"/>
      <c r="AN114" s="463"/>
      <c r="AO114" s="463"/>
      <c r="AP114" s="463"/>
      <c r="AQ114" s="463">
        <f>AQ110+AQ87+CQ19+AQ112</f>
        <v>0</v>
      </c>
      <c r="AR114" s="463"/>
      <c r="AS114" s="463"/>
      <c r="AT114" s="463"/>
      <c r="AU114" s="463"/>
      <c r="AV114" s="463"/>
      <c r="AW114" s="463"/>
      <c r="AX114" s="463"/>
      <c r="AY114" s="463"/>
      <c r="BB114" s="463">
        <f>BB110+BB87+DB19+BB112</f>
        <v>0</v>
      </c>
      <c r="BC114" s="463"/>
      <c r="BD114" s="463"/>
      <c r="BE114" s="463"/>
      <c r="BF114" s="463"/>
      <c r="BG114" s="463"/>
      <c r="BH114" s="463"/>
      <c r="BI114" s="463"/>
      <c r="BJ114" s="463"/>
      <c r="BK114" s="463"/>
      <c r="BL114" s="503"/>
      <c r="BM114" s="503"/>
      <c r="BN114" s="503"/>
      <c r="BO114" s="503"/>
      <c r="BP114" s="503"/>
      <c r="BQ114" s="503"/>
      <c r="BR114" s="503"/>
      <c r="BS114" s="503"/>
      <c r="BT114" s="503"/>
      <c r="BU114" s="503"/>
      <c r="BV114" s="463">
        <f>BV110+BV87+DV19+BV112</f>
        <v>0</v>
      </c>
      <c r="BW114" s="463"/>
      <c r="BX114" s="463"/>
      <c r="BY114" s="463"/>
      <c r="BZ114" s="463"/>
      <c r="CA114" s="463"/>
      <c r="CB114" s="463"/>
      <c r="CC114" s="463"/>
      <c r="CD114" s="463"/>
      <c r="CE114" s="463"/>
      <c r="CF114" s="463">
        <f>CF110+CF87+EF19+CF112</f>
        <v>0</v>
      </c>
      <c r="CG114" s="463"/>
      <c r="CH114" s="463"/>
      <c r="CI114" s="463"/>
      <c r="CJ114" s="463"/>
      <c r="CK114" s="463"/>
      <c r="CL114" s="463"/>
      <c r="CM114" s="463"/>
      <c r="CN114" s="463"/>
      <c r="CO114" s="463"/>
      <c r="CP114" s="463">
        <f>CP110+CP87+EP19+CP112</f>
        <v>0</v>
      </c>
      <c r="CQ114" s="463"/>
      <c r="CR114" s="463"/>
      <c r="CS114" s="463"/>
      <c r="CT114" s="463"/>
      <c r="CU114" s="463"/>
      <c r="CV114" s="463"/>
      <c r="CW114" s="463"/>
      <c r="CX114" s="463"/>
      <c r="CY114" s="463"/>
    </row>
    <row r="115" spans="2:208" ht="12.75" customHeight="1" thickTop="1" x14ac:dyDescent="0.2">
      <c r="C115" s="8" t="str">
        <f>Coversheets!$B$51</f>
        <v>S.A.&amp;I. Form 2651R99 Entity: City Name City, 99</v>
      </c>
      <c r="AQ115" s="504">
        <f ca="1">$AP$52</f>
        <v>41858.327887268519</v>
      </c>
      <c r="AR115" s="504"/>
      <c r="AS115" s="504"/>
      <c r="AT115" s="504"/>
      <c r="AU115" s="504"/>
      <c r="AV115" s="504"/>
      <c r="AW115" s="504"/>
      <c r="AX115" s="504"/>
      <c r="AY115" s="504"/>
      <c r="BC115" s="15" t="str">
        <f>Coversheets!$B$51</f>
        <v>S.A.&amp;I. Form 2651R99 Entity: City Name City, 99</v>
      </c>
      <c r="CQ115" s="504">
        <f ca="1">$AP$52</f>
        <v>41858.327887268519</v>
      </c>
      <c r="CR115" s="504"/>
      <c r="CS115" s="504"/>
      <c r="CT115" s="504"/>
      <c r="CU115" s="504"/>
      <c r="CV115" s="504"/>
      <c r="CW115" s="504"/>
      <c r="CX115" s="504"/>
      <c r="CY115" s="504"/>
    </row>
    <row r="116" spans="2:208" ht="12.75" customHeight="1" x14ac:dyDescent="0.2">
      <c r="AQ116" s="300"/>
      <c r="AR116" s="300"/>
      <c r="AS116" s="300"/>
      <c r="AT116" s="300"/>
      <c r="AU116" s="300"/>
      <c r="AV116" s="300"/>
      <c r="AW116" s="300"/>
      <c r="AX116" s="300"/>
      <c r="AY116" s="300"/>
      <c r="BC116" s="10"/>
      <c r="CQ116" s="300"/>
      <c r="CR116" s="300"/>
      <c r="CS116" s="300"/>
      <c r="CT116" s="300"/>
      <c r="CU116" s="300"/>
      <c r="CV116" s="300"/>
      <c r="CW116" s="300"/>
      <c r="CX116" s="300"/>
      <c r="CY116" s="300"/>
    </row>
    <row r="117" spans="2:208" ht="12.75" customHeight="1" x14ac:dyDescent="0.2">
      <c r="AQ117" s="300"/>
      <c r="AR117" s="300"/>
      <c r="AS117" s="300"/>
      <c r="AT117" s="300"/>
      <c r="AU117" s="300"/>
      <c r="AV117" s="300"/>
      <c r="AW117" s="300"/>
      <c r="AX117" s="300"/>
      <c r="AY117" s="300"/>
      <c r="BC117" s="10"/>
      <c r="CQ117" s="300"/>
      <c r="CR117" s="300"/>
      <c r="CS117" s="300"/>
      <c r="CT117" s="300"/>
      <c r="CU117" s="300"/>
      <c r="CV117" s="300"/>
      <c r="CW117" s="300"/>
      <c r="CX117" s="300"/>
      <c r="CY117" s="300"/>
    </row>
    <row r="118" spans="2:208" ht="12.75" customHeight="1" x14ac:dyDescent="0.2">
      <c r="C118" s="361" t="str">
        <f>$B$59</f>
        <v>GENERAL FUND ACCOUNTS COVERING THE PERIOD JULY 1, 2011, to JUNE 30, 2012</v>
      </c>
      <c r="D118" s="361"/>
      <c r="E118" s="361"/>
      <c r="F118" s="361"/>
      <c r="G118" s="361"/>
      <c r="H118" s="361"/>
      <c r="I118" s="361"/>
      <c r="J118" s="361"/>
      <c r="K118" s="361"/>
      <c r="L118" s="361"/>
      <c r="M118" s="361"/>
      <c r="N118" s="361"/>
      <c r="O118" s="361"/>
      <c r="P118" s="361"/>
      <c r="Q118" s="361"/>
      <c r="R118" s="361"/>
      <c r="S118" s="361"/>
      <c r="T118" s="361"/>
      <c r="U118" s="361"/>
      <c r="V118" s="361"/>
      <c r="W118" s="361"/>
      <c r="X118" s="361"/>
      <c r="Y118" s="361"/>
      <c r="Z118" s="361"/>
      <c r="AA118" s="361"/>
      <c r="AB118" s="361"/>
      <c r="AC118" s="361"/>
      <c r="AD118" s="361"/>
      <c r="AE118" s="361"/>
      <c r="AF118" s="361"/>
      <c r="AG118" s="361"/>
      <c r="AH118" s="361"/>
      <c r="AI118" s="361"/>
      <c r="AJ118" s="361"/>
      <c r="AK118" s="361"/>
      <c r="AL118" s="361"/>
      <c r="AM118" s="361"/>
      <c r="AN118" s="361"/>
      <c r="AO118" s="361"/>
      <c r="AP118" s="361"/>
      <c r="AQ118" s="361"/>
      <c r="AR118" s="361"/>
      <c r="AS118" s="361"/>
      <c r="AT118" s="361"/>
      <c r="AU118" s="361"/>
      <c r="AV118" s="361"/>
      <c r="AW118" s="361"/>
      <c r="AX118" s="361"/>
      <c r="AY118" s="361"/>
      <c r="AZ118" s="361"/>
      <c r="BB118" s="361" t="str">
        <f>$B$59</f>
        <v>GENERAL FUND ACCOUNTS COVERING THE PERIOD JULY 1, 2011, to JUNE 30, 2012</v>
      </c>
      <c r="BC118" s="361"/>
      <c r="BD118" s="361"/>
      <c r="BE118" s="361"/>
      <c r="BF118" s="361"/>
      <c r="BG118" s="361"/>
      <c r="BH118" s="361"/>
      <c r="BI118" s="361"/>
      <c r="BJ118" s="361"/>
      <c r="BK118" s="361"/>
      <c r="BL118" s="361"/>
      <c r="BM118" s="361"/>
      <c r="BN118" s="361"/>
      <c r="BO118" s="361"/>
      <c r="BP118" s="361"/>
      <c r="BQ118" s="361"/>
      <c r="BR118" s="361"/>
      <c r="BS118" s="361"/>
      <c r="BT118" s="361"/>
      <c r="BU118" s="361"/>
      <c r="BV118" s="361"/>
      <c r="BW118" s="361"/>
      <c r="BX118" s="361"/>
      <c r="BY118" s="361"/>
      <c r="BZ118" s="361"/>
      <c r="CA118" s="361"/>
      <c r="CB118" s="361"/>
      <c r="CC118" s="361"/>
      <c r="CD118" s="361"/>
      <c r="CE118" s="361"/>
      <c r="CF118" s="361"/>
      <c r="CG118" s="361"/>
      <c r="CH118" s="361"/>
      <c r="CI118" s="361"/>
      <c r="CJ118" s="361"/>
      <c r="CK118" s="361"/>
      <c r="CL118" s="361"/>
      <c r="CM118" s="361"/>
      <c r="CN118" s="361"/>
      <c r="CO118" s="361"/>
      <c r="CP118" s="361"/>
      <c r="CQ118" s="361"/>
      <c r="CR118" s="361"/>
      <c r="CS118" s="361"/>
      <c r="CT118" s="361"/>
      <c r="CU118" s="361"/>
      <c r="CV118" s="361"/>
      <c r="CW118" s="361"/>
      <c r="CX118" s="361"/>
      <c r="CY118" s="361"/>
      <c r="DB118" s="361" t="str">
        <f>$B$59</f>
        <v>GENERAL FUND ACCOUNTS COVERING THE PERIOD JULY 1, 2011, to JUNE 30, 2012</v>
      </c>
      <c r="DC118" s="361"/>
      <c r="DD118" s="361"/>
      <c r="DE118" s="361"/>
      <c r="DF118" s="361"/>
      <c r="DG118" s="361"/>
      <c r="DH118" s="361"/>
      <c r="DI118" s="361"/>
      <c r="DJ118" s="361"/>
      <c r="DK118" s="361"/>
      <c r="DL118" s="361"/>
      <c r="DM118" s="361"/>
      <c r="DN118" s="361"/>
      <c r="DO118" s="361"/>
      <c r="DP118" s="361"/>
      <c r="DQ118" s="361"/>
      <c r="DR118" s="361"/>
      <c r="DS118" s="361"/>
      <c r="DT118" s="361"/>
      <c r="DU118" s="361"/>
      <c r="DV118" s="361"/>
      <c r="DW118" s="361"/>
      <c r="DX118" s="361"/>
      <c r="DY118" s="361"/>
      <c r="DZ118" s="361"/>
      <c r="EA118" s="361"/>
      <c r="EB118" s="361"/>
      <c r="EC118" s="361"/>
      <c r="ED118" s="361"/>
      <c r="EE118" s="361"/>
      <c r="EF118" s="361"/>
      <c r="EG118" s="361"/>
      <c r="EH118" s="361"/>
      <c r="EI118" s="361"/>
      <c r="EJ118" s="361"/>
      <c r="EK118" s="361"/>
      <c r="EL118" s="361"/>
      <c r="EM118" s="361"/>
      <c r="EN118" s="361"/>
      <c r="EO118" s="361"/>
      <c r="EP118" s="361"/>
      <c r="EQ118" s="361"/>
      <c r="ER118" s="361"/>
      <c r="ES118" s="361"/>
      <c r="ET118" s="361"/>
      <c r="EU118" s="361"/>
      <c r="EV118" s="361"/>
      <c r="EW118" s="361"/>
      <c r="EX118" s="361"/>
      <c r="EY118" s="361"/>
      <c r="FC118" s="361" t="str">
        <f>$B$59</f>
        <v>GENERAL FUND ACCOUNTS COVERING THE PERIOD JULY 1, 2011, to JUNE 30, 2012</v>
      </c>
      <c r="FD118" s="361"/>
      <c r="FE118" s="361"/>
      <c r="FF118" s="361"/>
      <c r="FG118" s="361"/>
      <c r="FH118" s="361"/>
      <c r="FI118" s="361"/>
      <c r="FJ118" s="361"/>
      <c r="FK118" s="361"/>
      <c r="FL118" s="361"/>
      <c r="FM118" s="361"/>
      <c r="FN118" s="361"/>
      <c r="FO118" s="361"/>
      <c r="FP118" s="361"/>
      <c r="FQ118" s="361"/>
      <c r="FR118" s="361"/>
      <c r="FS118" s="361"/>
      <c r="FT118" s="361"/>
      <c r="FU118" s="361"/>
      <c r="FV118" s="361"/>
      <c r="FW118" s="361"/>
      <c r="FX118" s="361"/>
      <c r="FY118" s="361"/>
      <c r="FZ118" s="361"/>
      <c r="GA118" s="361"/>
      <c r="GB118" s="361"/>
      <c r="GC118" s="361"/>
      <c r="GD118" s="361"/>
      <c r="GE118" s="361"/>
      <c r="GF118" s="361"/>
      <c r="GG118" s="361"/>
      <c r="GH118" s="361"/>
      <c r="GI118" s="361"/>
      <c r="GJ118" s="361"/>
      <c r="GK118" s="361"/>
      <c r="GL118" s="361"/>
      <c r="GM118" s="361"/>
      <c r="GN118" s="361"/>
      <c r="GO118" s="361"/>
      <c r="GP118" s="361"/>
      <c r="GQ118" s="361"/>
      <c r="GR118" s="361"/>
      <c r="GS118" s="361"/>
      <c r="GT118" s="361"/>
      <c r="GU118" s="361"/>
      <c r="GV118" s="361"/>
      <c r="GW118" s="361"/>
      <c r="GX118" s="361"/>
      <c r="GY118" s="361"/>
      <c r="GZ118" s="361"/>
    </row>
    <row r="119" spans="2:208" ht="12.75" customHeight="1" x14ac:dyDescent="0.2">
      <c r="C119" s="361" t="str">
        <f>$B$60</f>
        <v>ESTIMATE OF NEEDS FOR 2012-2013</v>
      </c>
      <c r="D119" s="361"/>
      <c r="E119" s="361"/>
      <c r="F119" s="361"/>
      <c r="G119" s="361"/>
      <c r="H119" s="361"/>
      <c r="I119" s="361"/>
      <c r="J119" s="361"/>
      <c r="K119" s="361"/>
      <c r="L119" s="361"/>
      <c r="M119" s="361"/>
      <c r="N119" s="361"/>
      <c r="O119" s="361"/>
      <c r="P119" s="361"/>
      <c r="Q119" s="361"/>
      <c r="R119" s="361"/>
      <c r="S119" s="361"/>
      <c r="T119" s="361"/>
      <c r="U119" s="361"/>
      <c r="V119" s="361"/>
      <c r="W119" s="361"/>
      <c r="X119" s="361"/>
      <c r="Y119" s="361"/>
      <c r="Z119" s="361"/>
      <c r="AA119" s="361"/>
      <c r="AB119" s="361"/>
      <c r="AC119" s="361"/>
      <c r="AD119" s="361"/>
      <c r="AE119" s="361"/>
      <c r="AF119" s="361"/>
      <c r="AG119" s="361"/>
      <c r="AH119" s="361"/>
      <c r="AI119" s="361"/>
      <c r="AJ119" s="361"/>
      <c r="AK119" s="361"/>
      <c r="AL119" s="361"/>
      <c r="AM119" s="361"/>
      <c r="AN119" s="361"/>
      <c r="AO119" s="361"/>
      <c r="AP119" s="361"/>
      <c r="AQ119" s="361"/>
      <c r="AR119" s="361"/>
      <c r="AS119" s="361"/>
      <c r="AT119" s="361"/>
      <c r="AU119" s="361"/>
      <c r="AV119" s="361"/>
      <c r="AW119" s="361"/>
      <c r="AX119" s="361"/>
      <c r="AY119" s="361"/>
      <c r="AZ119" s="361"/>
      <c r="BB119" s="361" t="str">
        <f>$B$60</f>
        <v>ESTIMATE OF NEEDS FOR 2012-2013</v>
      </c>
      <c r="BC119" s="361"/>
      <c r="BD119" s="361"/>
      <c r="BE119" s="361"/>
      <c r="BF119" s="361"/>
      <c r="BG119" s="361"/>
      <c r="BH119" s="361"/>
      <c r="BI119" s="361"/>
      <c r="BJ119" s="361"/>
      <c r="BK119" s="361"/>
      <c r="BL119" s="361"/>
      <c r="BM119" s="361"/>
      <c r="BN119" s="361"/>
      <c r="BO119" s="361"/>
      <c r="BP119" s="361"/>
      <c r="BQ119" s="361"/>
      <c r="BR119" s="361"/>
      <c r="BS119" s="361"/>
      <c r="BT119" s="361"/>
      <c r="BU119" s="361"/>
      <c r="BV119" s="361"/>
      <c r="BW119" s="361"/>
      <c r="BX119" s="361"/>
      <c r="BY119" s="361"/>
      <c r="BZ119" s="361"/>
      <c r="CA119" s="361"/>
      <c r="CB119" s="361"/>
      <c r="CC119" s="361"/>
      <c r="CD119" s="361"/>
      <c r="CE119" s="361"/>
      <c r="CF119" s="361"/>
      <c r="CG119" s="361"/>
      <c r="CH119" s="361"/>
      <c r="CI119" s="361"/>
      <c r="CJ119" s="361"/>
      <c r="CK119" s="361"/>
      <c r="CL119" s="361"/>
      <c r="CM119" s="361"/>
      <c r="CN119" s="361"/>
      <c r="CO119" s="361"/>
      <c r="CP119" s="361"/>
      <c r="CQ119" s="361"/>
      <c r="CR119" s="361"/>
      <c r="CS119" s="361"/>
      <c r="CT119" s="361"/>
      <c r="CU119" s="361"/>
      <c r="CV119" s="361"/>
      <c r="CW119" s="361"/>
      <c r="CX119" s="361"/>
      <c r="CY119" s="361"/>
      <c r="DB119" s="361" t="str">
        <f>$B$60</f>
        <v>ESTIMATE OF NEEDS FOR 2012-2013</v>
      </c>
      <c r="DC119" s="361"/>
      <c r="DD119" s="361"/>
      <c r="DE119" s="361"/>
      <c r="DF119" s="361"/>
      <c r="DG119" s="361"/>
      <c r="DH119" s="361"/>
      <c r="DI119" s="361"/>
      <c r="DJ119" s="361"/>
      <c r="DK119" s="361"/>
      <c r="DL119" s="361"/>
      <c r="DM119" s="361"/>
      <c r="DN119" s="361"/>
      <c r="DO119" s="361"/>
      <c r="DP119" s="361"/>
      <c r="DQ119" s="361"/>
      <c r="DR119" s="361"/>
      <c r="DS119" s="361"/>
      <c r="DT119" s="361"/>
      <c r="DU119" s="361"/>
      <c r="DV119" s="361"/>
      <c r="DW119" s="361"/>
      <c r="DX119" s="361"/>
      <c r="DY119" s="361"/>
      <c r="DZ119" s="361"/>
      <c r="EA119" s="361"/>
      <c r="EB119" s="361"/>
      <c r="EC119" s="361"/>
      <c r="ED119" s="361"/>
      <c r="EE119" s="361"/>
      <c r="EF119" s="361"/>
      <c r="EG119" s="361"/>
      <c r="EH119" s="361"/>
      <c r="EI119" s="361"/>
      <c r="EJ119" s="361"/>
      <c r="EK119" s="361"/>
      <c r="EL119" s="361"/>
      <c r="EM119" s="361"/>
      <c r="EN119" s="361"/>
      <c r="EO119" s="361"/>
      <c r="EP119" s="361"/>
      <c r="EQ119" s="361"/>
      <c r="ER119" s="361"/>
      <c r="ES119" s="361"/>
      <c r="ET119" s="361"/>
      <c r="EU119" s="361"/>
      <c r="EV119" s="361"/>
      <c r="EW119" s="361"/>
      <c r="EX119" s="361"/>
      <c r="EY119" s="361"/>
      <c r="FC119" s="361" t="str">
        <f>$B$60</f>
        <v>ESTIMATE OF NEEDS FOR 2012-2013</v>
      </c>
      <c r="FD119" s="361"/>
      <c r="FE119" s="361"/>
      <c r="FF119" s="361"/>
      <c r="FG119" s="361"/>
      <c r="FH119" s="361"/>
      <c r="FI119" s="361"/>
      <c r="FJ119" s="361"/>
      <c r="FK119" s="361"/>
      <c r="FL119" s="361"/>
      <c r="FM119" s="361"/>
      <c r="FN119" s="361"/>
      <c r="FO119" s="361"/>
      <c r="FP119" s="361"/>
      <c r="FQ119" s="361"/>
      <c r="FR119" s="361"/>
      <c r="FS119" s="361"/>
      <c r="FT119" s="361"/>
      <c r="FU119" s="361"/>
      <c r="FV119" s="361"/>
      <c r="FW119" s="361"/>
      <c r="FX119" s="361"/>
      <c r="FY119" s="361"/>
      <c r="FZ119" s="361"/>
      <c r="GA119" s="361"/>
      <c r="GB119" s="361"/>
      <c r="GC119" s="361"/>
      <c r="GD119" s="361"/>
      <c r="GE119" s="361"/>
      <c r="GF119" s="361"/>
      <c r="GG119" s="361"/>
      <c r="GH119" s="361"/>
      <c r="GI119" s="361"/>
      <c r="GJ119" s="361"/>
      <c r="GK119" s="361"/>
      <c r="GL119" s="361"/>
      <c r="GM119" s="361"/>
      <c r="GN119" s="361"/>
      <c r="GO119" s="361"/>
      <c r="GP119" s="361"/>
      <c r="GQ119" s="361"/>
      <c r="GR119" s="361"/>
      <c r="GS119" s="361"/>
      <c r="GT119" s="361"/>
      <c r="GU119" s="361"/>
      <c r="GV119" s="361"/>
      <c r="GW119" s="361"/>
      <c r="GX119" s="361"/>
      <c r="GY119" s="361"/>
      <c r="GZ119" s="361"/>
    </row>
    <row r="120" spans="2:208" ht="12.75" customHeight="1" thickBot="1" x14ac:dyDescent="0.25">
      <c r="C120" s="8" t="s">
        <v>38</v>
      </c>
      <c r="AZ120" s="9" t="s">
        <v>219</v>
      </c>
      <c r="CY120" s="9" t="s">
        <v>220</v>
      </c>
      <c r="DB120" s="8" t="s">
        <v>38</v>
      </c>
      <c r="EY120" s="9" t="s">
        <v>270</v>
      </c>
      <c r="GZ120" s="9" t="s">
        <v>313</v>
      </c>
    </row>
    <row r="121" spans="2:208" ht="12.75" customHeight="1" thickTop="1" x14ac:dyDescent="0.2">
      <c r="C121" s="404" t="s">
        <v>218</v>
      </c>
      <c r="D121" s="405"/>
      <c r="E121" s="405"/>
      <c r="F121" s="405"/>
      <c r="G121" s="405"/>
      <c r="H121" s="405"/>
      <c r="I121" s="405"/>
      <c r="J121" s="405"/>
      <c r="K121" s="405"/>
      <c r="L121" s="405"/>
      <c r="M121" s="405"/>
      <c r="N121" s="405"/>
      <c r="O121" s="405"/>
      <c r="P121" s="405"/>
      <c r="Q121" s="405"/>
      <c r="R121" s="405"/>
      <c r="S121" s="405"/>
      <c r="T121" s="405"/>
      <c r="U121" s="405"/>
      <c r="V121" s="405"/>
      <c r="W121" s="405"/>
      <c r="X121" s="405"/>
      <c r="Y121" s="443"/>
      <c r="Z121" s="443"/>
      <c r="AA121" s="443"/>
      <c r="AB121" s="443"/>
      <c r="AC121" s="443"/>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3"/>
      <c r="AY121" s="443"/>
      <c r="AZ121" s="444"/>
      <c r="BB121" s="385" t="s">
        <v>200</v>
      </c>
      <c r="BC121" s="386"/>
      <c r="BD121" s="386"/>
      <c r="BE121" s="386"/>
      <c r="BF121" s="386"/>
      <c r="BG121" s="386"/>
      <c r="BH121" s="386"/>
      <c r="BI121" s="386"/>
      <c r="BJ121" s="386"/>
      <c r="BK121" s="386"/>
      <c r="BL121" s="386"/>
      <c r="BM121" s="386"/>
      <c r="BN121" s="386"/>
      <c r="BO121" s="386"/>
      <c r="BP121" s="386"/>
      <c r="BQ121" s="386"/>
      <c r="BR121" s="386"/>
      <c r="BS121" s="386"/>
      <c r="BT121" s="386"/>
      <c r="BU121" s="386"/>
      <c r="BV121" s="386"/>
      <c r="BW121" s="386"/>
      <c r="BX121" s="386"/>
      <c r="BY121" s="386"/>
      <c r="BZ121" s="386"/>
      <c r="CA121" s="386"/>
      <c r="CB121" s="386"/>
      <c r="CC121" s="386"/>
      <c r="CD121" s="386"/>
      <c r="CE121" s="386"/>
      <c r="CF121" s="386"/>
      <c r="CG121" s="386"/>
      <c r="CH121" s="386"/>
      <c r="CI121" s="386"/>
      <c r="CJ121" s="386"/>
      <c r="CK121" s="386"/>
      <c r="CL121" s="386"/>
      <c r="CM121" s="386"/>
      <c r="CN121" s="386"/>
      <c r="CO121" s="386"/>
      <c r="CP121" s="386"/>
      <c r="CQ121" s="386"/>
      <c r="CR121" s="386"/>
      <c r="CS121" s="386"/>
      <c r="CT121" s="386"/>
      <c r="CU121" s="386"/>
      <c r="CV121" s="386"/>
      <c r="CW121" s="386"/>
      <c r="CX121" s="386"/>
      <c r="CY121" s="387"/>
      <c r="DB121" s="404" t="s">
        <v>269</v>
      </c>
      <c r="DC121" s="405"/>
      <c r="DD121" s="405"/>
      <c r="DE121" s="405"/>
      <c r="DF121" s="405"/>
      <c r="DG121" s="405"/>
      <c r="DH121" s="405"/>
      <c r="DI121" s="405"/>
      <c r="DJ121" s="405"/>
      <c r="DK121" s="405"/>
      <c r="DL121" s="405"/>
      <c r="DM121" s="405"/>
      <c r="DN121" s="405"/>
      <c r="DO121" s="405"/>
      <c r="DP121" s="405"/>
      <c r="DQ121" s="405"/>
      <c r="DR121" s="405"/>
      <c r="DS121" s="405"/>
      <c r="DT121" s="405"/>
      <c r="DU121" s="405"/>
      <c r="DV121" s="405"/>
      <c r="DW121" s="405"/>
      <c r="DX121" s="443"/>
      <c r="DY121" s="443"/>
      <c r="DZ121" s="443"/>
      <c r="EA121" s="443"/>
      <c r="EB121" s="443"/>
      <c r="EC121" s="443"/>
      <c r="ED121" s="443"/>
      <c r="EE121" s="443"/>
      <c r="EF121" s="443"/>
      <c r="EG121" s="443"/>
      <c r="EH121" s="443"/>
      <c r="EI121" s="443"/>
      <c r="EJ121" s="443"/>
      <c r="EK121" s="443"/>
      <c r="EL121" s="443"/>
      <c r="EM121" s="443"/>
      <c r="EN121" s="443"/>
      <c r="EO121" s="443"/>
      <c r="EP121" s="443"/>
      <c r="EQ121" s="443"/>
      <c r="ER121" s="443"/>
      <c r="ES121" s="443"/>
      <c r="ET121" s="443"/>
      <c r="EU121" s="443"/>
      <c r="EV121" s="443"/>
      <c r="EW121" s="443"/>
      <c r="EX121" s="443"/>
      <c r="EY121" s="444"/>
      <c r="FC121" s="385" t="s">
        <v>200</v>
      </c>
      <c r="FD121" s="386"/>
      <c r="FE121" s="386"/>
      <c r="FF121" s="386"/>
      <c r="FG121" s="386"/>
      <c r="FH121" s="386"/>
      <c r="FI121" s="386"/>
      <c r="FJ121" s="386"/>
      <c r="FK121" s="386"/>
      <c r="FL121" s="386"/>
      <c r="FM121" s="386"/>
      <c r="FN121" s="386"/>
      <c r="FO121" s="386"/>
      <c r="FP121" s="386"/>
      <c r="FQ121" s="386"/>
      <c r="FR121" s="386"/>
      <c r="FS121" s="386"/>
      <c r="FT121" s="386"/>
      <c r="FU121" s="386"/>
      <c r="FV121" s="386"/>
      <c r="FW121" s="386"/>
      <c r="FX121" s="386"/>
      <c r="FY121" s="386"/>
      <c r="FZ121" s="386"/>
      <c r="GA121" s="386"/>
      <c r="GB121" s="386"/>
      <c r="GC121" s="386"/>
      <c r="GD121" s="386"/>
      <c r="GE121" s="386"/>
      <c r="GF121" s="386"/>
      <c r="GG121" s="386"/>
      <c r="GH121" s="386"/>
      <c r="GI121" s="386"/>
      <c r="GJ121" s="386"/>
      <c r="GK121" s="386"/>
      <c r="GL121" s="386"/>
      <c r="GM121" s="386"/>
      <c r="GN121" s="386"/>
      <c r="GO121" s="386"/>
      <c r="GP121" s="386"/>
      <c r="GQ121" s="386"/>
      <c r="GR121" s="386"/>
      <c r="GS121" s="386"/>
      <c r="GT121" s="386"/>
      <c r="GU121" s="386"/>
      <c r="GV121" s="386"/>
      <c r="GW121" s="386"/>
      <c r="GX121" s="386"/>
      <c r="GY121" s="386"/>
      <c r="GZ121" s="387"/>
    </row>
    <row r="122" spans="2:208" ht="12.75" customHeight="1" x14ac:dyDescent="0.2">
      <c r="C122" s="432"/>
      <c r="D122" s="433"/>
      <c r="E122" s="433"/>
      <c r="F122" s="433"/>
      <c r="G122" s="433"/>
      <c r="H122" s="433"/>
      <c r="I122" s="433"/>
      <c r="J122" s="433"/>
      <c r="K122" s="433"/>
      <c r="L122" s="433"/>
      <c r="M122" s="433"/>
      <c r="N122" s="433"/>
      <c r="O122" s="433"/>
      <c r="P122" s="433"/>
      <c r="Q122" s="433"/>
      <c r="R122" s="433"/>
      <c r="S122" s="433"/>
      <c r="T122" s="433"/>
      <c r="U122" s="433"/>
      <c r="V122" s="433"/>
      <c r="W122" s="433"/>
      <c r="X122" s="433"/>
      <c r="Y122" s="433" t="str">
        <f>"FISCAL YEAR ENDING JUNE 30, "&amp;Help!C17</f>
        <v>FISCAL YEAR ENDING JUNE 30, 2011</v>
      </c>
      <c r="Z122" s="433"/>
      <c r="AA122" s="433"/>
      <c r="AB122" s="433"/>
      <c r="AC122" s="433"/>
      <c r="AD122" s="433"/>
      <c r="AE122" s="433"/>
      <c r="AF122" s="433"/>
      <c r="AG122" s="433"/>
      <c r="AH122" s="433"/>
      <c r="AI122" s="433"/>
      <c r="AJ122" s="433"/>
      <c r="AK122" s="433"/>
      <c r="AL122" s="433"/>
      <c r="AM122" s="433"/>
      <c r="AN122" s="433"/>
      <c r="AO122" s="433"/>
      <c r="AP122" s="433"/>
      <c r="AQ122" s="433"/>
      <c r="AR122" s="433"/>
      <c r="AS122" s="433"/>
      <c r="AT122" s="433"/>
      <c r="AU122" s="433"/>
      <c r="AV122" s="433"/>
      <c r="AW122" s="433"/>
      <c r="AX122" s="433"/>
      <c r="AY122" s="433"/>
      <c r="AZ122" s="434"/>
      <c r="BB122" s="411" t="str">
        <f>"FISCAL YEAR ENDING JUNE 30, "&amp;Help!C17+1</f>
        <v>FISCAL YEAR ENDING JUNE 30, 2012</v>
      </c>
      <c r="BC122" s="408"/>
      <c r="BD122" s="408"/>
      <c r="BE122" s="408"/>
      <c r="BF122" s="408"/>
      <c r="BG122" s="408"/>
      <c r="BH122" s="408"/>
      <c r="BI122" s="408"/>
      <c r="BJ122" s="408"/>
      <c r="BK122" s="408"/>
      <c r="BL122" s="408"/>
      <c r="BM122" s="408"/>
      <c r="BN122" s="408"/>
      <c r="BO122" s="408"/>
      <c r="BP122" s="408"/>
      <c r="BQ122" s="408"/>
      <c r="BR122" s="408"/>
      <c r="BS122" s="408"/>
      <c r="BT122" s="408"/>
      <c r="BU122" s="408"/>
      <c r="BV122" s="408"/>
      <c r="BW122" s="408"/>
      <c r="BX122" s="408"/>
      <c r="BY122" s="408"/>
      <c r="BZ122" s="408"/>
      <c r="CA122" s="408"/>
      <c r="CB122" s="408"/>
      <c r="CC122" s="408"/>
      <c r="CD122" s="408"/>
      <c r="CE122" s="408"/>
      <c r="CF122" s="408"/>
      <c r="CG122" s="408"/>
      <c r="CH122" s="408"/>
      <c r="CI122" s="408"/>
      <c r="CJ122" s="408"/>
      <c r="CK122" s="410"/>
      <c r="CL122" s="407" t="str">
        <f>"FISCAL YEAR "&amp;Help!C17+1&amp;"-"&amp;Help!C17+2</f>
        <v>FISCAL YEAR 2012-2013</v>
      </c>
      <c r="CM122" s="408"/>
      <c r="CN122" s="408"/>
      <c r="CO122" s="408"/>
      <c r="CP122" s="408"/>
      <c r="CQ122" s="408"/>
      <c r="CR122" s="408"/>
      <c r="CS122" s="408"/>
      <c r="CT122" s="408"/>
      <c r="CU122" s="408"/>
      <c r="CV122" s="408"/>
      <c r="CW122" s="408"/>
      <c r="CX122" s="408"/>
      <c r="CY122" s="409"/>
      <c r="DB122" s="432"/>
      <c r="DC122" s="433"/>
      <c r="DD122" s="433"/>
      <c r="DE122" s="433"/>
      <c r="DF122" s="433"/>
      <c r="DG122" s="433"/>
      <c r="DH122" s="433"/>
      <c r="DI122" s="433"/>
      <c r="DJ122" s="433"/>
      <c r="DK122" s="433"/>
      <c r="DL122" s="433"/>
      <c r="DM122" s="433"/>
      <c r="DN122" s="433"/>
      <c r="DO122" s="433"/>
      <c r="DP122" s="433"/>
      <c r="DQ122" s="433"/>
      <c r="DR122" s="433"/>
      <c r="DS122" s="433"/>
      <c r="DT122" s="433"/>
      <c r="DU122" s="433"/>
      <c r="DV122" s="433"/>
      <c r="DW122" s="433"/>
      <c r="DX122" s="433" t="str">
        <f>"FISCAL YEAR ENDING JUNE 30, "&amp;Help!C17</f>
        <v>FISCAL YEAR ENDING JUNE 30, 2011</v>
      </c>
      <c r="DY122" s="433"/>
      <c r="DZ122" s="433"/>
      <c r="EA122" s="433"/>
      <c r="EB122" s="433"/>
      <c r="EC122" s="433"/>
      <c r="ED122" s="433"/>
      <c r="EE122" s="433"/>
      <c r="EF122" s="433"/>
      <c r="EG122" s="433"/>
      <c r="EH122" s="433"/>
      <c r="EI122" s="433"/>
      <c r="EJ122" s="433"/>
      <c r="EK122" s="433"/>
      <c r="EL122" s="433"/>
      <c r="EM122" s="433"/>
      <c r="EN122" s="433"/>
      <c r="EO122" s="433"/>
      <c r="EP122" s="433"/>
      <c r="EQ122" s="433"/>
      <c r="ER122" s="433"/>
      <c r="ES122" s="433"/>
      <c r="ET122" s="433"/>
      <c r="EU122" s="433"/>
      <c r="EV122" s="433"/>
      <c r="EW122" s="433"/>
      <c r="EX122" s="433"/>
      <c r="EY122" s="434"/>
      <c r="FC122" s="411" t="str">
        <f>"FISCAL YEAR ENDING JUNE 30, "&amp;Help!C17+1</f>
        <v>FISCAL YEAR ENDING JUNE 30, 2012</v>
      </c>
      <c r="FD122" s="408"/>
      <c r="FE122" s="408"/>
      <c r="FF122" s="408"/>
      <c r="FG122" s="408"/>
      <c r="FH122" s="408"/>
      <c r="FI122" s="408"/>
      <c r="FJ122" s="408"/>
      <c r="FK122" s="408"/>
      <c r="FL122" s="408"/>
      <c r="FM122" s="408"/>
      <c r="FN122" s="408"/>
      <c r="FO122" s="408"/>
      <c r="FP122" s="408"/>
      <c r="FQ122" s="408"/>
      <c r="FR122" s="408"/>
      <c r="FS122" s="408"/>
      <c r="FT122" s="408"/>
      <c r="FU122" s="408"/>
      <c r="FV122" s="408"/>
      <c r="FW122" s="408"/>
      <c r="FX122" s="408"/>
      <c r="FY122" s="408"/>
      <c r="FZ122" s="408"/>
      <c r="GA122" s="408"/>
      <c r="GB122" s="408"/>
      <c r="GC122" s="408"/>
      <c r="GD122" s="408"/>
      <c r="GE122" s="408"/>
      <c r="GF122" s="408"/>
      <c r="GG122" s="408"/>
      <c r="GH122" s="408"/>
      <c r="GI122" s="408"/>
      <c r="GJ122" s="408"/>
      <c r="GK122" s="408"/>
      <c r="GL122" s="410"/>
      <c r="GM122" s="407" t="str">
        <f>"FISCAL YEAR "&amp;Help!C17+1&amp;"-"&amp;Help!C17+2</f>
        <v>FISCAL YEAR 2012-2013</v>
      </c>
      <c r="GN122" s="408"/>
      <c r="GO122" s="408"/>
      <c r="GP122" s="408"/>
      <c r="GQ122" s="408"/>
      <c r="GR122" s="408"/>
      <c r="GS122" s="408"/>
      <c r="GT122" s="408"/>
      <c r="GU122" s="408"/>
      <c r="GV122" s="408"/>
      <c r="GW122" s="408"/>
      <c r="GX122" s="408"/>
      <c r="GY122" s="408"/>
      <c r="GZ122" s="409"/>
    </row>
    <row r="123" spans="2:208" ht="12.75" customHeight="1" x14ac:dyDescent="0.2">
      <c r="C123" s="432" t="s">
        <v>190</v>
      </c>
      <c r="D123" s="433"/>
      <c r="E123" s="433"/>
      <c r="F123" s="433"/>
      <c r="G123" s="433"/>
      <c r="H123" s="433"/>
      <c r="I123" s="433"/>
      <c r="J123" s="433"/>
      <c r="K123" s="433"/>
      <c r="L123" s="433"/>
      <c r="M123" s="433"/>
      <c r="N123" s="433"/>
      <c r="O123" s="433"/>
      <c r="P123" s="433"/>
      <c r="Q123" s="433"/>
      <c r="R123" s="433"/>
      <c r="S123" s="433"/>
      <c r="T123" s="433"/>
      <c r="U123" s="433"/>
      <c r="V123" s="433"/>
      <c r="W123" s="433"/>
      <c r="X123" s="433"/>
      <c r="Y123" s="433" t="s">
        <v>192</v>
      </c>
      <c r="Z123" s="433"/>
      <c r="AA123" s="433"/>
      <c r="AB123" s="433"/>
      <c r="AC123" s="433"/>
      <c r="AD123" s="433"/>
      <c r="AE123" s="433"/>
      <c r="AF123" s="433" t="s">
        <v>193</v>
      </c>
      <c r="AG123" s="433"/>
      <c r="AH123" s="433"/>
      <c r="AI123" s="433"/>
      <c r="AJ123" s="433"/>
      <c r="AK123" s="433"/>
      <c r="AL123" s="433"/>
      <c r="AM123" s="433" t="s">
        <v>194</v>
      </c>
      <c r="AN123" s="433"/>
      <c r="AO123" s="433"/>
      <c r="AP123" s="433"/>
      <c r="AQ123" s="433"/>
      <c r="AR123" s="433"/>
      <c r="AS123" s="433"/>
      <c r="AT123" s="433" t="s">
        <v>195</v>
      </c>
      <c r="AU123" s="433"/>
      <c r="AV123" s="433"/>
      <c r="AW123" s="433"/>
      <c r="AX123" s="433"/>
      <c r="AY123" s="433"/>
      <c r="AZ123" s="434"/>
      <c r="BB123" s="411"/>
      <c r="BC123" s="408"/>
      <c r="BD123" s="408"/>
      <c r="BE123" s="408"/>
      <c r="BF123" s="408"/>
      <c r="BG123" s="408"/>
      <c r="BH123" s="408"/>
      <c r="BI123" s="410"/>
      <c r="BJ123" s="407" t="s">
        <v>201</v>
      </c>
      <c r="BK123" s="408"/>
      <c r="BL123" s="408"/>
      <c r="BM123" s="408"/>
      <c r="BN123" s="408"/>
      <c r="BO123" s="408"/>
      <c r="BP123" s="410"/>
      <c r="BQ123" s="407" t="s">
        <v>193</v>
      </c>
      <c r="BR123" s="408"/>
      <c r="BS123" s="408"/>
      <c r="BT123" s="408"/>
      <c r="BU123" s="408"/>
      <c r="BV123" s="408"/>
      <c r="BW123" s="410"/>
      <c r="BX123" s="407" t="s">
        <v>192</v>
      </c>
      <c r="BY123" s="408"/>
      <c r="BZ123" s="408"/>
      <c r="CA123" s="408"/>
      <c r="CB123" s="408"/>
      <c r="CC123" s="408"/>
      <c r="CD123" s="410"/>
      <c r="CE123" s="407" t="s">
        <v>197</v>
      </c>
      <c r="CF123" s="408"/>
      <c r="CG123" s="408"/>
      <c r="CH123" s="408"/>
      <c r="CI123" s="408"/>
      <c r="CJ123" s="408"/>
      <c r="CK123" s="410"/>
      <c r="CL123" s="407" t="s">
        <v>202</v>
      </c>
      <c r="CM123" s="408"/>
      <c r="CN123" s="408"/>
      <c r="CO123" s="408"/>
      <c r="CP123" s="408"/>
      <c r="CQ123" s="408"/>
      <c r="CR123" s="410"/>
      <c r="CS123" s="407" t="s">
        <v>136</v>
      </c>
      <c r="CT123" s="408"/>
      <c r="CU123" s="408"/>
      <c r="CV123" s="408"/>
      <c r="CW123" s="408"/>
      <c r="CX123" s="408"/>
      <c r="CY123" s="409"/>
      <c r="DB123" s="432" t="s">
        <v>190</v>
      </c>
      <c r="DC123" s="433"/>
      <c r="DD123" s="433"/>
      <c r="DE123" s="433"/>
      <c r="DF123" s="433"/>
      <c r="DG123" s="433"/>
      <c r="DH123" s="433"/>
      <c r="DI123" s="433"/>
      <c r="DJ123" s="433"/>
      <c r="DK123" s="433"/>
      <c r="DL123" s="433"/>
      <c r="DM123" s="433"/>
      <c r="DN123" s="433"/>
      <c r="DO123" s="433"/>
      <c r="DP123" s="433"/>
      <c r="DQ123" s="433"/>
      <c r="DR123" s="433"/>
      <c r="DS123" s="433"/>
      <c r="DT123" s="433"/>
      <c r="DU123" s="433"/>
      <c r="DV123" s="433"/>
      <c r="DW123" s="433"/>
      <c r="DX123" s="433" t="s">
        <v>192</v>
      </c>
      <c r="DY123" s="433"/>
      <c r="DZ123" s="433"/>
      <c r="EA123" s="433"/>
      <c r="EB123" s="433"/>
      <c r="EC123" s="433"/>
      <c r="ED123" s="433"/>
      <c r="EE123" s="433" t="s">
        <v>193</v>
      </c>
      <c r="EF123" s="433"/>
      <c r="EG123" s="433"/>
      <c r="EH123" s="433"/>
      <c r="EI123" s="433"/>
      <c r="EJ123" s="433"/>
      <c r="EK123" s="433"/>
      <c r="EL123" s="433" t="s">
        <v>194</v>
      </c>
      <c r="EM123" s="433"/>
      <c r="EN123" s="433"/>
      <c r="EO123" s="433"/>
      <c r="EP123" s="433"/>
      <c r="EQ123" s="433"/>
      <c r="ER123" s="433"/>
      <c r="ES123" s="433" t="s">
        <v>195</v>
      </c>
      <c r="ET123" s="433"/>
      <c r="EU123" s="433"/>
      <c r="EV123" s="433"/>
      <c r="EW123" s="433"/>
      <c r="EX123" s="433"/>
      <c r="EY123" s="434"/>
      <c r="FC123" s="411"/>
      <c r="FD123" s="408"/>
      <c r="FE123" s="408"/>
      <c r="FF123" s="408"/>
      <c r="FG123" s="408"/>
      <c r="FH123" s="408"/>
      <c r="FI123" s="408"/>
      <c r="FJ123" s="410"/>
      <c r="FK123" s="407" t="s">
        <v>201</v>
      </c>
      <c r="FL123" s="408"/>
      <c r="FM123" s="408"/>
      <c r="FN123" s="408"/>
      <c r="FO123" s="408"/>
      <c r="FP123" s="408"/>
      <c r="FQ123" s="410"/>
      <c r="FR123" s="407" t="s">
        <v>193</v>
      </c>
      <c r="FS123" s="408"/>
      <c r="FT123" s="408"/>
      <c r="FU123" s="408"/>
      <c r="FV123" s="408"/>
      <c r="FW123" s="408"/>
      <c r="FX123" s="410"/>
      <c r="FY123" s="407" t="s">
        <v>192</v>
      </c>
      <c r="FZ123" s="408"/>
      <c r="GA123" s="408"/>
      <c r="GB123" s="408"/>
      <c r="GC123" s="408"/>
      <c r="GD123" s="408"/>
      <c r="GE123" s="410"/>
      <c r="GF123" s="407" t="s">
        <v>197</v>
      </c>
      <c r="GG123" s="408"/>
      <c r="GH123" s="408"/>
      <c r="GI123" s="408"/>
      <c r="GJ123" s="408"/>
      <c r="GK123" s="408"/>
      <c r="GL123" s="410"/>
      <c r="GM123" s="407" t="s">
        <v>202</v>
      </c>
      <c r="GN123" s="408"/>
      <c r="GO123" s="408"/>
      <c r="GP123" s="408"/>
      <c r="GQ123" s="408"/>
      <c r="GR123" s="408"/>
      <c r="GS123" s="410"/>
      <c r="GT123" s="407" t="s">
        <v>136</v>
      </c>
      <c r="GU123" s="408"/>
      <c r="GV123" s="408"/>
      <c r="GW123" s="408"/>
      <c r="GX123" s="408"/>
      <c r="GY123" s="408"/>
      <c r="GZ123" s="409"/>
    </row>
    <row r="124" spans="2:208" ht="12.75" customHeight="1" x14ac:dyDescent="0.2">
      <c r="C124" s="432" t="s">
        <v>191</v>
      </c>
      <c r="D124" s="433"/>
      <c r="E124" s="433"/>
      <c r="F124" s="433"/>
      <c r="G124" s="433"/>
      <c r="H124" s="433"/>
      <c r="I124" s="433"/>
      <c r="J124" s="433"/>
      <c r="K124" s="433"/>
      <c r="L124" s="433"/>
      <c r="M124" s="433"/>
      <c r="N124" s="433"/>
      <c r="O124" s="433"/>
      <c r="P124" s="433"/>
      <c r="Q124" s="433"/>
      <c r="R124" s="433"/>
      <c r="S124" s="433"/>
      <c r="T124" s="433"/>
      <c r="U124" s="433"/>
      <c r="V124" s="433"/>
      <c r="W124" s="433"/>
      <c r="X124" s="433"/>
      <c r="Y124" s="433" t="str">
        <f>"6-30-"&amp;Help!C17</f>
        <v>6-30-2011</v>
      </c>
      <c r="Z124" s="433"/>
      <c r="AA124" s="433"/>
      <c r="AB124" s="433"/>
      <c r="AC124" s="433"/>
      <c r="AD124" s="433"/>
      <c r="AE124" s="433"/>
      <c r="AF124" s="433" t="s">
        <v>196</v>
      </c>
      <c r="AG124" s="433"/>
      <c r="AH124" s="433"/>
      <c r="AI124" s="433"/>
      <c r="AJ124" s="433"/>
      <c r="AK124" s="433"/>
      <c r="AL124" s="433"/>
      <c r="AM124" s="433" t="s">
        <v>197</v>
      </c>
      <c r="AN124" s="433"/>
      <c r="AO124" s="433"/>
      <c r="AP124" s="433"/>
      <c r="AQ124" s="433"/>
      <c r="AR124" s="433"/>
      <c r="AS124" s="433"/>
      <c r="AT124" s="507" t="s">
        <v>198</v>
      </c>
      <c r="AU124" s="507"/>
      <c r="AV124" s="507"/>
      <c r="AW124" s="507"/>
      <c r="AX124" s="507"/>
      <c r="AY124" s="507"/>
      <c r="AZ124" s="508"/>
      <c r="BB124" s="411" t="s">
        <v>203</v>
      </c>
      <c r="BC124" s="408"/>
      <c r="BD124" s="408"/>
      <c r="BE124" s="408"/>
      <c r="BF124" s="408"/>
      <c r="BG124" s="408"/>
      <c r="BH124" s="408"/>
      <c r="BI124" s="410"/>
      <c r="BJ124" s="407" t="s">
        <v>204</v>
      </c>
      <c r="BK124" s="408"/>
      <c r="BL124" s="408"/>
      <c r="BM124" s="408"/>
      <c r="BN124" s="408"/>
      <c r="BO124" s="408"/>
      <c r="BP124" s="410"/>
      <c r="BQ124" s="407" t="s">
        <v>199</v>
      </c>
      <c r="BR124" s="408"/>
      <c r="BS124" s="408"/>
      <c r="BT124" s="408"/>
      <c r="BU124" s="408"/>
      <c r="BV124" s="408"/>
      <c r="BW124" s="410"/>
      <c r="BX124" s="407"/>
      <c r="BY124" s="408"/>
      <c r="BZ124" s="408"/>
      <c r="CA124" s="408"/>
      <c r="CB124" s="408"/>
      <c r="CC124" s="408"/>
      <c r="CD124" s="410"/>
      <c r="CE124" s="407" t="s">
        <v>194</v>
      </c>
      <c r="CF124" s="408"/>
      <c r="CG124" s="408"/>
      <c r="CH124" s="408"/>
      <c r="CI124" s="408"/>
      <c r="CJ124" s="408"/>
      <c r="CK124" s="410"/>
      <c r="CL124" s="407" t="s">
        <v>134</v>
      </c>
      <c r="CM124" s="408"/>
      <c r="CN124" s="408"/>
      <c r="CO124" s="408"/>
      <c r="CP124" s="408"/>
      <c r="CQ124" s="408"/>
      <c r="CR124" s="410"/>
      <c r="CS124" s="407" t="s">
        <v>609</v>
      </c>
      <c r="CT124" s="408"/>
      <c r="CU124" s="408"/>
      <c r="CV124" s="408"/>
      <c r="CW124" s="408"/>
      <c r="CX124" s="408"/>
      <c r="CY124" s="409"/>
      <c r="DB124" s="432" t="s">
        <v>191</v>
      </c>
      <c r="DC124" s="433"/>
      <c r="DD124" s="433"/>
      <c r="DE124" s="433"/>
      <c r="DF124" s="433"/>
      <c r="DG124" s="433"/>
      <c r="DH124" s="433"/>
      <c r="DI124" s="433"/>
      <c r="DJ124" s="433"/>
      <c r="DK124" s="433"/>
      <c r="DL124" s="433"/>
      <c r="DM124" s="433"/>
      <c r="DN124" s="433"/>
      <c r="DO124" s="433"/>
      <c r="DP124" s="433"/>
      <c r="DQ124" s="433"/>
      <c r="DR124" s="433"/>
      <c r="DS124" s="433"/>
      <c r="DT124" s="433"/>
      <c r="DU124" s="433"/>
      <c r="DV124" s="433"/>
      <c r="DW124" s="433"/>
      <c r="DX124" s="433" t="str">
        <f>"6-30-"&amp;Help!C17</f>
        <v>6-30-2011</v>
      </c>
      <c r="DY124" s="433"/>
      <c r="DZ124" s="433"/>
      <c r="EA124" s="433"/>
      <c r="EB124" s="433"/>
      <c r="EC124" s="433"/>
      <c r="ED124" s="433"/>
      <c r="EE124" s="433" t="s">
        <v>196</v>
      </c>
      <c r="EF124" s="433"/>
      <c r="EG124" s="433"/>
      <c r="EH124" s="433"/>
      <c r="EI124" s="433"/>
      <c r="EJ124" s="433"/>
      <c r="EK124" s="433"/>
      <c r="EL124" s="433" t="s">
        <v>197</v>
      </c>
      <c r="EM124" s="433"/>
      <c r="EN124" s="433"/>
      <c r="EO124" s="433"/>
      <c r="EP124" s="433"/>
      <c r="EQ124" s="433"/>
      <c r="ER124" s="433"/>
      <c r="ES124" s="507" t="s">
        <v>198</v>
      </c>
      <c r="ET124" s="507"/>
      <c r="EU124" s="507"/>
      <c r="EV124" s="507"/>
      <c r="EW124" s="507"/>
      <c r="EX124" s="507"/>
      <c r="EY124" s="508"/>
      <c r="FC124" s="411" t="s">
        <v>203</v>
      </c>
      <c r="FD124" s="408"/>
      <c r="FE124" s="408"/>
      <c r="FF124" s="408"/>
      <c r="FG124" s="408"/>
      <c r="FH124" s="408"/>
      <c r="FI124" s="408"/>
      <c r="FJ124" s="410"/>
      <c r="FK124" s="407" t="s">
        <v>204</v>
      </c>
      <c r="FL124" s="408"/>
      <c r="FM124" s="408"/>
      <c r="FN124" s="408"/>
      <c r="FO124" s="408"/>
      <c r="FP124" s="408"/>
      <c r="FQ124" s="410"/>
      <c r="FR124" s="407" t="s">
        <v>199</v>
      </c>
      <c r="FS124" s="408"/>
      <c r="FT124" s="408"/>
      <c r="FU124" s="408"/>
      <c r="FV124" s="408"/>
      <c r="FW124" s="408"/>
      <c r="FX124" s="410"/>
      <c r="FY124" s="407"/>
      <c r="FZ124" s="408"/>
      <c r="GA124" s="408"/>
      <c r="GB124" s="408"/>
      <c r="GC124" s="408"/>
      <c r="GD124" s="408"/>
      <c r="GE124" s="410"/>
      <c r="GF124" s="407" t="s">
        <v>194</v>
      </c>
      <c r="GG124" s="408"/>
      <c r="GH124" s="408"/>
      <c r="GI124" s="408"/>
      <c r="GJ124" s="408"/>
      <c r="GK124" s="408"/>
      <c r="GL124" s="410"/>
      <c r="GM124" s="407" t="s">
        <v>134</v>
      </c>
      <c r="GN124" s="408"/>
      <c r="GO124" s="408"/>
      <c r="GP124" s="408"/>
      <c r="GQ124" s="408"/>
      <c r="GR124" s="408"/>
      <c r="GS124" s="410"/>
      <c r="GT124" s="407" t="s">
        <v>609</v>
      </c>
      <c r="GU124" s="408"/>
      <c r="GV124" s="408"/>
      <c r="GW124" s="408"/>
      <c r="GX124" s="408"/>
      <c r="GY124" s="408"/>
      <c r="GZ124" s="409"/>
    </row>
    <row r="125" spans="2:208" ht="12.75" customHeight="1" x14ac:dyDescent="0.2">
      <c r="C125" s="432"/>
      <c r="D125" s="433"/>
      <c r="E125" s="433"/>
      <c r="F125" s="433"/>
      <c r="G125" s="433"/>
      <c r="H125" s="433"/>
      <c r="I125" s="433"/>
      <c r="J125" s="433"/>
      <c r="K125" s="433"/>
      <c r="L125" s="433"/>
      <c r="M125" s="433"/>
      <c r="N125" s="433"/>
      <c r="O125" s="433"/>
      <c r="P125" s="433"/>
      <c r="Q125" s="433"/>
      <c r="R125" s="433"/>
      <c r="S125" s="433"/>
      <c r="T125" s="433"/>
      <c r="U125" s="433"/>
      <c r="V125" s="433"/>
      <c r="W125" s="433"/>
      <c r="X125" s="433"/>
      <c r="Y125" s="433"/>
      <c r="Z125" s="433"/>
      <c r="AA125" s="433"/>
      <c r="AB125" s="433"/>
      <c r="AC125" s="433"/>
      <c r="AD125" s="433"/>
      <c r="AE125" s="433"/>
      <c r="AF125" s="433" t="s">
        <v>199</v>
      </c>
      <c r="AG125" s="433"/>
      <c r="AH125" s="433"/>
      <c r="AI125" s="433"/>
      <c r="AJ125" s="433"/>
      <c r="AK125" s="433"/>
      <c r="AL125" s="433"/>
      <c r="AM125" s="507" t="s">
        <v>198</v>
      </c>
      <c r="AN125" s="507"/>
      <c r="AO125" s="507"/>
      <c r="AP125" s="507"/>
      <c r="AQ125" s="507"/>
      <c r="AR125" s="507"/>
      <c r="AS125" s="507"/>
      <c r="AT125" s="433"/>
      <c r="AU125" s="433"/>
      <c r="AV125" s="433"/>
      <c r="AW125" s="433"/>
      <c r="AX125" s="433"/>
      <c r="AY125" s="433"/>
      <c r="AZ125" s="434"/>
      <c r="BB125" s="411" t="s">
        <v>206</v>
      </c>
      <c r="BC125" s="408"/>
      <c r="BD125" s="408"/>
      <c r="BE125" s="408"/>
      <c r="BF125" s="408"/>
      <c r="BG125" s="408"/>
      <c r="BH125" s="408"/>
      <c r="BI125" s="410"/>
      <c r="BJ125" s="512" t="s">
        <v>198</v>
      </c>
      <c r="BK125" s="513"/>
      <c r="BL125" s="513"/>
      <c r="BM125" s="513"/>
      <c r="BN125" s="513"/>
      <c r="BO125" s="513"/>
      <c r="BP125" s="514"/>
      <c r="BQ125" s="407"/>
      <c r="BR125" s="408"/>
      <c r="BS125" s="408"/>
      <c r="BT125" s="408"/>
      <c r="BU125" s="408"/>
      <c r="BV125" s="408"/>
      <c r="BW125" s="410"/>
      <c r="BX125" s="407"/>
      <c r="BY125" s="408"/>
      <c r="BZ125" s="408"/>
      <c r="CA125" s="408"/>
      <c r="CB125" s="408"/>
      <c r="CC125" s="408"/>
      <c r="CD125" s="410"/>
      <c r="CE125" s="407" t="s">
        <v>205</v>
      </c>
      <c r="CF125" s="408"/>
      <c r="CG125" s="408"/>
      <c r="CH125" s="408"/>
      <c r="CI125" s="408"/>
      <c r="CJ125" s="408"/>
      <c r="CK125" s="410"/>
      <c r="CL125" s="407" t="s">
        <v>208</v>
      </c>
      <c r="CM125" s="408"/>
      <c r="CN125" s="408"/>
      <c r="CO125" s="408"/>
      <c r="CP125" s="408"/>
      <c r="CQ125" s="408"/>
      <c r="CR125" s="410"/>
      <c r="CS125" s="407" t="s">
        <v>137</v>
      </c>
      <c r="CT125" s="408"/>
      <c r="CU125" s="408"/>
      <c r="CV125" s="408"/>
      <c r="CW125" s="408"/>
      <c r="CX125" s="408"/>
      <c r="CY125" s="409"/>
      <c r="DB125" s="432"/>
      <c r="DC125" s="433"/>
      <c r="DD125" s="433"/>
      <c r="DE125" s="433"/>
      <c r="DF125" s="433"/>
      <c r="DG125" s="433"/>
      <c r="DH125" s="433"/>
      <c r="DI125" s="433"/>
      <c r="DJ125" s="433"/>
      <c r="DK125" s="433"/>
      <c r="DL125" s="433"/>
      <c r="DM125" s="433"/>
      <c r="DN125" s="433"/>
      <c r="DO125" s="433"/>
      <c r="DP125" s="433"/>
      <c r="DQ125" s="433"/>
      <c r="DR125" s="433"/>
      <c r="DS125" s="433"/>
      <c r="DT125" s="433"/>
      <c r="DU125" s="433"/>
      <c r="DV125" s="433"/>
      <c r="DW125" s="433"/>
      <c r="DX125" s="433"/>
      <c r="DY125" s="433"/>
      <c r="DZ125" s="433"/>
      <c r="EA125" s="433"/>
      <c r="EB125" s="433"/>
      <c r="EC125" s="433"/>
      <c r="ED125" s="433"/>
      <c r="EE125" s="433" t="s">
        <v>199</v>
      </c>
      <c r="EF125" s="433"/>
      <c r="EG125" s="433"/>
      <c r="EH125" s="433"/>
      <c r="EI125" s="433"/>
      <c r="EJ125" s="433"/>
      <c r="EK125" s="433"/>
      <c r="EL125" s="507" t="s">
        <v>198</v>
      </c>
      <c r="EM125" s="507"/>
      <c r="EN125" s="507"/>
      <c r="EO125" s="507"/>
      <c r="EP125" s="507"/>
      <c r="EQ125" s="507"/>
      <c r="ER125" s="507"/>
      <c r="ES125" s="433"/>
      <c r="ET125" s="433"/>
      <c r="EU125" s="433"/>
      <c r="EV125" s="433"/>
      <c r="EW125" s="433"/>
      <c r="EX125" s="433"/>
      <c r="EY125" s="434"/>
      <c r="FC125" s="411" t="s">
        <v>206</v>
      </c>
      <c r="FD125" s="408"/>
      <c r="FE125" s="408"/>
      <c r="FF125" s="408"/>
      <c r="FG125" s="408"/>
      <c r="FH125" s="408"/>
      <c r="FI125" s="408"/>
      <c r="FJ125" s="410"/>
      <c r="FK125" s="512" t="s">
        <v>198</v>
      </c>
      <c r="FL125" s="513"/>
      <c r="FM125" s="513"/>
      <c r="FN125" s="513"/>
      <c r="FO125" s="513"/>
      <c r="FP125" s="513"/>
      <c r="FQ125" s="514"/>
      <c r="FR125" s="407"/>
      <c r="FS125" s="408"/>
      <c r="FT125" s="408"/>
      <c r="FU125" s="408"/>
      <c r="FV125" s="408"/>
      <c r="FW125" s="408"/>
      <c r="FX125" s="410"/>
      <c r="FY125" s="407"/>
      <c r="FZ125" s="408"/>
      <c r="GA125" s="408"/>
      <c r="GB125" s="408"/>
      <c r="GC125" s="408"/>
      <c r="GD125" s="408"/>
      <c r="GE125" s="410"/>
      <c r="GF125" s="407" t="s">
        <v>205</v>
      </c>
      <c r="GG125" s="408"/>
      <c r="GH125" s="408"/>
      <c r="GI125" s="408"/>
      <c r="GJ125" s="408"/>
      <c r="GK125" s="408"/>
      <c r="GL125" s="410"/>
      <c r="GM125" s="407" t="s">
        <v>208</v>
      </c>
      <c r="GN125" s="408"/>
      <c r="GO125" s="408"/>
      <c r="GP125" s="408"/>
      <c r="GQ125" s="408"/>
      <c r="GR125" s="408"/>
      <c r="GS125" s="410"/>
      <c r="GT125" s="407" t="s">
        <v>137</v>
      </c>
      <c r="GU125" s="408"/>
      <c r="GV125" s="408"/>
      <c r="GW125" s="408"/>
      <c r="GX125" s="408"/>
      <c r="GY125" s="408"/>
      <c r="GZ125" s="409"/>
    </row>
    <row r="126" spans="2:208" ht="12.75" customHeight="1" thickBot="1" x14ac:dyDescent="0.25">
      <c r="C126" s="445"/>
      <c r="D126" s="446"/>
      <c r="E126" s="446"/>
      <c r="F126" s="446"/>
      <c r="G126" s="446"/>
      <c r="H126" s="446"/>
      <c r="I126" s="446"/>
      <c r="J126" s="446"/>
      <c r="K126" s="446"/>
      <c r="L126" s="446"/>
      <c r="M126" s="446"/>
      <c r="N126" s="446"/>
      <c r="O126" s="446"/>
      <c r="P126" s="446"/>
      <c r="Q126" s="446"/>
      <c r="R126" s="446"/>
      <c r="S126" s="446"/>
      <c r="T126" s="446"/>
      <c r="U126" s="446"/>
      <c r="V126" s="446"/>
      <c r="W126" s="446"/>
      <c r="X126" s="446"/>
      <c r="Y126" s="446"/>
      <c r="Z126" s="446"/>
      <c r="AA126" s="446"/>
      <c r="AB126" s="446"/>
      <c r="AC126" s="446"/>
      <c r="AD126" s="446"/>
      <c r="AE126" s="446"/>
      <c r="AF126" s="446"/>
      <c r="AG126" s="446"/>
      <c r="AH126" s="446"/>
      <c r="AI126" s="446"/>
      <c r="AJ126" s="446"/>
      <c r="AK126" s="446"/>
      <c r="AL126" s="446"/>
      <c r="AM126" s="446"/>
      <c r="AN126" s="446"/>
      <c r="AO126" s="446"/>
      <c r="AP126" s="446"/>
      <c r="AQ126" s="446"/>
      <c r="AR126" s="446"/>
      <c r="AS126" s="446"/>
      <c r="AT126" s="446"/>
      <c r="AU126" s="446"/>
      <c r="AV126" s="446"/>
      <c r="AW126" s="446"/>
      <c r="AX126" s="446"/>
      <c r="AY126" s="446"/>
      <c r="AZ126" s="447"/>
      <c r="BB126" s="515" t="s">
        <v>209</v>
      </c>
      <c r="BC126" s="510"/>
      <c r="BD126" s="510"/>
      <c r="BE126" s="511"/>
      <c r="BF126" s="509" t="s">
        <v>210</v>
      </c>
      <c r="BG126" s="510"/>
      <c r="BH126" s="510"/>
      <c r="BI126" s="511"/>
      <c r="BJ126" s="461"/>
      <c r="BK126" s="459"/>
      <c r="BL126" s="459"/>
      <c r="BM126" s="459"/>
      <c r="BN126" s="459"/>
      <c r="BO126" s="459"/>
      <c r="BP126" s="460"/>
      <c r="BQ126" s="461"/>
      <c r="BR126" s="459"/>
      <c r="BS126" s="459"/>
      <c r="BT126" s="459"/>
      <c r="BU126" s="459"/>
      <c r="BV126" s="459"/>
      <c r="BW126" s="460"/>
      <c r="BX126" s="461"/>
      <c r="BY126" s="459"/>
      <c r="BZ126" s="459"/>
      <c r="CA126" s="459"/>
      <c r="CB126" s="459"/>
      <c r="CC126" s="459"/>
      <c r="CD126" s="460"/>
      <c r="CE126" s="509" t="s">
        <v>207</v>
      </c>
      <c r="CF126" s="510"/>
      <c r="CG126" s="510"/>
      <c r="CH126" s="510"/>
      <c r="CI126" s="510"/>
      <c r="CJ126" s="510"/>
      <c r="CK126" s="511"/>
      <c r="CL126" s="461" t="s">
        <v>211</v>
      </c>
      <c r="CM126" s="459"/>
      <c r="CN126" s="459"/>
      <c r="CO126" s="459"/>
      <c r="CP126" s="459"/>
      <c r="CQ126" s="459"/>
      <c r="CR126" s="460"/>
      <c r="CS126" s="461"/>
      <c r="CT126" s="459"/>
      <c r="CU126" s="459"/>
      <c r="CV126" s="459"/>
      <c r="CW126" s="459"/>
      <c r="CX126" s="459"/>
      <c r="CY126" s="462"/>
      <c r="DB126" s="445"/>
      <c r="DC126" s="446"/>
      <c r="DD126" s="446"/>
      <c r="DE126" s="446"/>
      <c r="DF126" s="446"/>
      <c r="DG126" s="446"/>
      <c r="DH126" s="446"/>
      <c r="DI126" s="446"/>
      <c r="DJ126" s="446"/>
      <c r="DK126" s="446"/>
      <c r="DL126" s="446"/>
      <c r="DM126" s="446"/>
      <c r="DN126" s="446"/>
      <c r="DO126" s="446"/>
      <c r="DP126" s="446"/>
      <c r="DQ126" s="446"/>
      <c r="DR126" s="446"/>
      <c r="DS126" s="446"/>
      <c r="DT126" s="446"/>
      <c r="DU126" s="446"/>
      <c r="DV126" s="446"/>
      <c r="DW126" s="446"/>
      <c r="DX126" s="446"/>
      <c r="DY126" s="446"/>
      <c r="DZ126" s="446"/>
      <c r="EA126" s="446"/>
      <c r="EB126" s="446"/>
      <c r="EC126" s="446"/>
      <c r="ED126" s="446"/>
      <c r="EE126" s="446"/>
      <c r="EF126" s="446"/>
      <c r="EG126" s="446"/>
      <c r="EH126" s="446"/>
      <c r="EI126" s="446"/>
      <c r="EJ126" s="446"/>
      <c r="EK126" s="446"/>
      <c r="EL126" s="446"/>
      <c r="EM126" s="446"/>
      <c r="EN126" s="446"/>
      <c r="EO126" s="446"/>
      <c r="EP126" s="446"/>
      <c r="EQ126" s="446"/>
      <c r="ER126" s="446"/>
      <c r="ES126" s="446"/>
      <c r="ET126" s="446"/>
      <c r="EU126" s="446"/>
      <c r="EV126" s="446"/>
      <c r="EW126" s="446"/>
      <c r="EX126" s="446"/>
      <c r="EY126" s="447"/>
      <c r="FC126" s="515" t="s">
        <v>209</v>
      </c>
      <c r="FD126" s="510"/>
      <c r="FE126" s="510"/>
      <c r="FF126" s="511"/>
      <c r="FG126" s="509" t="s">
        <v>210</v>
      </c>
      <c r="FH126" s="510"/>
      <c r="FI126" s="510"/>
      <c r="FJ126" s="511"/>
      <c r="FK126" s="461"/>
      <c r="FL126" s="459"/>
      <c r="FM126" s="459"/>
      <c r="FN126" s="459"/>
      <c r="FO126" s="459"/>
      <c r="FP126" s="459"/>
      <c r="FQ126" s="460"/>
      <c r="FR126" s="461"/>
      <c r="FS126" s="459"/>
      <c r="FT126" s="459"/>
      <c r="FU126" s="459"/>
      <c r="FV126" s="459"/>
      <c r="FW126" s="459"/>
      <c r="FX126" s="460"/>
      <c r="FY126" s="461"/>
      <c r="FZ126" s="459"/>
      <c r="GA126" s="459"/>
      <c r="GB126" s="459"/>
      <c r="GC126" s="459"/>
      <c r="GD126" s="459"/>
      <c r="GE126" s="460"/>
      <c r="GF126" s="509" t="s">
        <v>207</v>
      </c>
      <c r="GG126" s="510"/>
      <c r="GH126" s="510"/>
      <c r="GI126" s="510"/>
      <c r="GJ126" s="510"/>
      <c r="GK126" s="510"/>
      <c r="GL126" s="511"/>
      <c r="GM126" s="461" t="s">
        <v>211</v>
      </c>
      <c r="GN126" s="459"/>
      <c r="GO126" s="459"/>
      <c r="GP126" s="459"/>
      <c r="GQ126" s="459"/>
      <c r="GR126" s="459"/>
      <c r="GS126" s="460"/>
      <c r="GT126" s="461"/>
      <c r="GU126" s="459"/>
      <c r="GV126" s="459"/>
      <c r="GW126" s="459"/>
      <c r="GX126" s="459"/>
      <c r="GY126" s="459"/>
      <c r="GZ126" s="462"/>
    </row>
    <row r="127" spans="2:208" ht="12.75" customHeight="1" thickTop="1" x14ac:dyDescent="0.2">
      <c r="C127" s="412" t="s">
        <v>221</v>
      </c>
      <c r="D127" s="413"/>
      <c r="E127" s="413"/>
      <c r="F127" s="413"/>
      <c r="G127" s="413"/>
      <c r="H127" s="413"/>
      <c r="I127" s="413"/>
      <c r="J127" s="413"/>
      <c r="K127" s="413"/>
      <c r="L127" s="413"/>
      <c r="M127" s="413"/>
      <c r="N127" s="413"/>
      <c r="O127" s="413"/>
      <c r="P127" s="413"/>
      <c r="Q127" s="413"/>
      <c r="R127" s="413"/>
      <c r="S127" s="413"/>
      <c r="T127" s="413"/>
      <c r="U127" s="413"/>
      <c r="V127" s="413"/>
      <c r="W127" s="413"/>
      <c r="X127" s="414"/>
      <c r="Y127" s="466"/>
      <c r="Z127" s="466"/>
      <c r="AA127" s="466"/>
      <c r="AB127" s="466"/>
      <c r="AC127" s="466"/>
      <c r="AD127" s="466"/>
      <c r="AE127" s="466"/>
      <c r="AF127" s="466"/>
      <c r="AG127" s="466"/>
      <c r="AH127" s="466"/>
      <c r="AI127" s="466"/>
      <c r="AJ127" s="466"/>
      <c r="AK127" s="466"/>
      <c r="AL127" s="466"/>
      <c r="AM127" s="466"/>
      <c r="AN127" s="466"/>
      <c r="AO127" s="466"/>
      <c r="AP127" s="466"/>
      <c r="AQ127" s="466"/>
      <c r="AR127" s="466"/>
      <c r="AS127" s="466"/>
      <c r="AT127" s="466"/>
      <c r="AU127" s="466"/>
      <c r="AV127" s="466"/>
      <c r="AW127" s="466"/>
      <c r="AX127" s="466"/>
      <c r="AY127" s="466"/>
      <c r="AZ127" s="466"/>
      <c r="BB127" s="466"/>
      <c r="BC127" s="466"/>
      <c r="BD127" s="466"/>
      <c r="BE127" s="466"/>
      <c r="BF127" s="466"/>
      <c r="BG127" s="466"/>
      <c r="BH127" s="466"/>
      <c r="BI127" s="466"/>
      <c r="BJ127" s="466"/>
      <c r="BK127" s="466"/>
      <c r="BL127" s="466"/>
      <c r="BM127" s="466"/>
      <c r="BN127" s="466"/>
      <c r="BO127" s="466"/>
      <c r="BP127" s="466"/>
      <c r="BQ127" s="466"/>
      <c r="BR127" s="466"/>
      <c r="BS127" s="466"/>
      <c r="BT127" s="466"/>
      <c r="BU127" s="466"/>
      <c r="BV127" s="466"/>
      <c r="BW127" s="466"/>
      <c r="BX127" s="466"/>
      <c r="BY127" s="466"/>
      <c r="BZ127" s="466"/>
      <c r="CA127" s="466"/>
      <c r="CB127" s="466"/>
      <c r="CC127" s="466"/>
      <c r="CD127" s="466"/>
      <c r="CE127" s="466"/>
      <c r="CF127" s="466"/>
      <c r="CG127" s="466"/>
      <c r="CH127" s="466"/>
      <c r="CI127" s="466"/>
      <c r="CJ127" s="466"/>
      <c r="CK127" s="466"/>
      <c r="CL127" s="466"/>
      <c r="CM127" s="466"/>
      <c r="CN127" s="466"/>
      <c r="CO127" s="466"/>
      <c r="CP127" s="466"/>
      <c r="CQ127" s="466"/>
      <c r="CR127" s="466"/>
      <c r="CS127" s="466"/>
      <c r="CT127" s="466"/>
      <c r="CU127" s="466"/>
      <c r="CV127" s="466"/>
      <c r="CW127" s="466"/>
      <c r="CX127" s="466"/>
      <c r="CY127" s="466"/>
      <c r="DB127" s="526" t="s">
        <v>271</v>
      </c>
      <c r="DC127" s="527"/>
      <c r="DD127" s="527"/>
      <c r="DE127" s="527"/>
      <c r="DF127" s="527"/>
      <c r="DG127" s="527"/>
      <c r="DH127" s="527"/>
      <c r="DI127" s="527"/>
      <c r="DJ127" s="527"/>
      <c r="DK127" s="527"/>
      <c r="DL127" s="527"/>
      <c r="DM127" s="527"/>
      <c r="DN127" s="527"/>
      <c r="DO127" s="527"/>
      <c r="DP127" s="527"/>
      <c r="DQ127" s="527"/>
      <c r="DR127" s="527"/>
      <c r="DS127" s="527"/>
      <c r="DT127" s="527"/>
      <c r="DU127" s="527"/>
      <c r="DV127" s="527"/>
      <c r="DW127" s="528"/>
      <c r="DX127" s="466"/>
      <c r="DY127" s="466"/>
      <c r="DZ127" s="466"/>
      <c r="EA127" s="466"/>
      <c r="EB127" s="466"/>
      <c r="EC127" s="466"/>
      <c r="ED127" s="466"/>
      <c r="EE127" s="466"/>
      <c r="EF127" s="466"/>
      <c r="EG127" s="466"/>
      <c r="EH127" s="466"/>
      <c r="EI127" s="466"/>
      <c r="EJ127" s="466"/>
      <c r="EK127" s="466"/>
      <c r="EL127" s="466"/>
      <c r="EM127" s="466"/>
      <c r="EN127" s="466"/>
      <c r="EO127" s="466"/>
      <c r="EP127" s="466"/>
      <c r="EQ127" s="466"/>
      <c r="ER127" s="466"/>
      <c r="ES127" s="466"/>
      <c r="ET127" s="466"/>
      <c r="EU127" s="466"/>
      <c r="EV127" s="466"/>
      <c r="EW127" s="466"/>
      <c r="EX127" s="466"/>
      <c r="EY127" s="466"/>
      <c r="FC127" s="466"/>
      <c r="FD127" s="466"/>
      <c r="FE127" s="466"/>
      <c r="FF127" s="466"/>
      <c r="FG127" s="466"/>
      <c r="FH127" s="466"/>
      <c r="FI127" s="466"/>
      <c r="FJ127" s="466"/>
      <c r="FK127" s="466"/>
      <c r="FL127" s="466"/>
      <c r="FM127" s="466"/>
      <c r="FN127" s="466"/>
      <c r="FO127" s="466"/>
      <c r="FP127" s="466"/>
      <c r="FQ127" s="466"/>
      <c r="FR127" s="466"/>
      <c r="FS127" s="466"/>
      <c r="FT127" s="466"/>
      <c r="FU127" s="466"/>
      <c r="FV127" s="466"/>
      <c r="FW127" s="466"/>
      <c r="FX127" s="466"/>
      <c r="FY127" s="466"/>
      <c r="FZ127" s="466"/>
      <c r="GA127" s="466"/>
      <c r="GB127" s="466"/>
      <c r="GC127" s="466"/>
      <c r="GD127" s="466"/>
      <c r="GE127" s="466"/>
      <c r="GF127" s="466"/>
      <c r="GG127" s="466"/>
      <c r="GH127" s="466"/>
      <c r="GI127" s="466"/>
      <c r="GJ127" s="466"/>
      <c r="GK127" s="466"/>
      <c r="GL127" s="466"/>
      <c r="GM127" s="466"/>
      <c r="GN127" s="466"/>
      <c r="GO127" s="466"/>
      <c r="GP127" s="466"/>
      <c r="GQ127" s="466"/>
      <c r="GR127" s="466"/>
      <c r="GS127" s="466"/>
      <c r="GT127" s="466"/>
      <c r="GU127" s="466"/>
      <c r="GV127" s="466"/>
      <c r="GW127" s="466"/>
      <c r="GX127" s="466"/>
      <c r="GY127" s="466"/>
      <c r="GZ127" s="466"/>
    </row>
    <row r="128" spans="2:208" ht="12.75" customHeight="1" x14ac:dyDescent="0.2">
      <c r="C128" s="349" t="s">
        <v>222</v>
      </c>
      <c r="D128" s="340"/>
      <c r="E128" s="340"/>
      <c r="F128" s="340"/>
      <c r="G128" s="340"/>
      <c r="H128" s="340"/>
      <c r="I128" s="340"/>
      <c r="J128" s="340"/>
      <c r="K128" s="340"/>
      <c r="L128" s="340"/>
      <c r="M128" s="340"/>
      <c r="N128" s="340"/>
      <c r="O128" s="340"/>
      <c r="P128" s="340"/>
      <c r="Q128" s="340"/>
      <c r="R128" s="340"/>
      <c r="S128" s="340"/>
      <c r="T128" s="340"/>
      <c r="U128" s="340"/>
      <c r="V128" s="340"/>
      <c r="W128" s="340"/>
      <c r="X128" s="378"/>
      <c r="Y128" s="453">
        <v>0</v>
      </c>
      <c r="Z128" s="453"/>
      <c r="AA128" s="453"/>
      <c r="AB128" s="453"/>
      <c r="AC128" s="453"/>
      <c r="AD128" s="453"/>
      <c r="AE128" s="453"/>
      <c r="AF128" s="453">
        <v>0</v>
      </c>
      <c r="AG128" s="453"/>
      <c r="AH128" s="453"/>
      <c r="AI128" s="453"/>
      <c r="AJ128" s="453"/>
      <c r="AK128" s="453"/>
      <c r="AL128" s="453"/>
      <c r="AM128" s="451">
        <f t="shared" ref="AM128:AM134" si="22">Y128-AF128</f>
        <v>0</v>
      </c>
      <c r="AN128" s="451"/>
      <c r="AO128" s="451"/>
      <c r="AP128" s="451"/>
      <c r="AQ128" s="451"/>
      <c r="AR128" s="451"/>
      <c r="AS128" s="451"/>
      <c r="AT128" s="453">
        <v>0</v>
      </c>
      <c r="AU128" s="453"/>
      <c r="AV128" s="453"/>
      <c r="AW128" s="453"/>
      <c r="AX128" s="453"/>
      <c r="AY128" s="453"/>
      <c r="AZ128" s="453"/>
      <c r="BA128" s="70"/>
      <c r="BB128" s="453">
        <v>0</v>
      </c>
      <c r="BC128" s="453"/>
      <c r="BD128" s="453"/>
      <c r="BE128" s="453"/>
      <c r="BF128" s="453">
        <v>0</v>
      </c>
      <c r="BG128" s="453"/>
      <c r="BH128" s="453"/>
      <c r="BI128" s="453"/>
      <c r="BJ128" s="451">
        <f t="shared" ref="BJ128:BJ134" si="23">BB128-BF128+AT128+AM128+AF128-Y128</f>
        <v>0</v>
      </c>
      <c r="BK128" s="451"/>
      <c r="BL128" s="451"/>
      <c r="BM128" s="451"/>
      <c r="BN128" s="451"/>
      <c r="BO128" s="451"/>
      <c r="BP128" s="451"/>
      <c r="BQ128" s="453">
        <v>0</v>
      </c>
      <c r="BR128" s="453"/>
      <c r="BS128" s="453"/>
      <c r="BT128" s="453"/>
      <c r="BU128" s="453"/>
      <c r="BV128" s="453"/>
      <c r="BW128" s="453"/>
      <c r="BX128" s="453">
        <v>0</v>
      </c>
      <c r="BY128" s="453"/>
      <c r="BZ128" s="453"/>
      <c r="CA128" s="453"/>
      <c r="CB128" s="453"/>
      <c r="CC128" s="453"/>
      <c r="CD128" s="453"/>
      <c r="CE128" s="435">
        <f t="shared" ref="CE128:CE134" si="24">BJ128-BQ128-BX128</f>
        <v>0</v>
      </c>
      <c r="CF128" s="435"/>
      <c r="CG128" s="435"/>
      <c r="CH128" s="435"/>
      <c r="CI128" s="435"/>
      <c r="CJ128" s="435"/>
      <c r="CK128" s="435"/>
      <c r="CL128" s="453">
        <v>0</v>
      </c>
      <c r="CM128" s="453"/>
      <c r="CN128" s="453"/>
      <c r="CO128" s="453"/>
      <c r="CP128" s="453"/>
      <c r="CQ128" s="453"/>
      <c r="CR128" s="453"/>
      <c r="CS128" s="435">
        <f t="shared" ref="CS128:CS134" si="25">CL128</f>
        <v>0</v>
      </c>
      <c r="CT128" s="435"/>
      <c r="CU128" s="435"/>
      <c r="CV128" s="435"/>
      <c r="CW128" s="435"/>
      <c r="CX128" s="435"/>
      <c r="CY128" s="435"/>
      <c r="DB128" s="523" t="s">
        <v>272</v>
      </c>
      <c r="DC128" s="524"/>
      <c r="DD128" s="524"/>
      <c r="DE128" s="524"/>
      <c r="DF128" s="524"/>
      <c r="DG128" s="524"/>
      <c r="DH128" s="524"/>
      <c r="DI128" s="524"/>
      <c r="DJ128" s="524"/>
      <c r="DK128" s="524"/>
      <c r="DL128" s="524"/>
      <c r="DM128" s="524"/>
      <c r="DN128" s="524"/>
      <c r="DO128" s="524"/>
      <c r="DP128" s="524"/>
      <c r="DQ128" s="524"/>
      <c r="DR128" s="524"/>
      <c r="DS128" s="524"/>
      <c r="DT128" s="524"/>
      <c r="DU128" s="524"/>
      <c r="DV128" s="524"/>
      <c r="DW128" s="525"/>
      <c r="DX128" s="453">
        <v>0</v>
      </c>
      <c r="DY128" s="453"/>
      <c r="DZ128" s="453"/>
      <c r="EA128" s="453"/>
      <c r="EB128" s="453"/>
      <c r="EC128" s="453"/>
      <c r="ED128" s="453"/>
      <c r="EE128" s="453">
        <v>0</v>
      </c>
      <c r="EF128" s="453"/>
      <c r="EG128" s="453"/>
      <c r="EH128" s="453"/>
      <c r="EI128" s="453"/>
      <c r="EJ128" s="453"/>
      <c r="EK128" s="453"/>
      <c r="EL128" s="451">
        <f t="shared" ref="EL128:EL136" si="26">DX128-EE128</f>
        <v>0</v>
      </c>
      <c r="EM128" s="451"/>
      <c r="EN128" s="451"/>
      <c r="EO128" s="451"/>
      <c r="EP128" s="451"/>
      <c r="EQ128" s="451"/>
      <c r="ER128" s="451"/>
      <c r="ES128" s="453">
        <v>0</v>
      </c>
      <c r="ET128" s="453"/>
      <c r="EU128" s="453"/>
      <c r="EV128" s="453"/>
      <c r="EW128" s="453"/>
      <c r="EX128" s="453"/>
      <c r="EY128" s="453"/>
      <c r="EZ128" s="70"/>
      <c r="FA128" s="70"/>
      <c r="FC128" s="453">
        <v>0</v>
      </c>
      <c r="FD128" s="453"/>
      <c r="FE128" s="453"/>
      <c r="FF128" s="453"/>
      <c r="FG128" s="453">
        <v>0</v>
      </c>
      <c r="FH128" s="453"/>
      <c r="FI128" s="453"/>
      <c r="FJ128" s="453"/>
      <c r="FK128" s="451">
        <f t="shared" ref="FK128:FK136" si="27">FC128-FG128+ES128+EL128+EE128-DX128</f>
        <v>0</v>
      </c>
      <c r="FL128" s="451"/>
      <c r="FM128" s="451"/>
      <c r="FN128" s="451"/>
      <c r="FO128" s="451"/>
      <c r="FP128" s="451"/>
      <c r="FQ128" s="451"/>
      <c r="FR128" s="453">
        <v>0</v>
      </c>
      <c r="FS128" s="453"/>
      <c r="FT128" s="453"/>
      <c r="FU128" s="453"/>
      <c r="FV128" s="453"/>
      <c r="FW128" s="453"/>
      <c r="FX128" s="453"/>
      <c r="FY128" s="453">
        <v>0</v>
      </c>
      <c r="FZ128" s="453"/>
      <c r="GA128" s="453"/>
      <c r="GB128" s="453"/>
      <c r="GC128" s="453"/>
      <c r="GD128" s="453"/>
      <c r="GE128" s="453"/>
      <c r="GF128" s="435">
        <f t="shared" ref="GF128:GF136" si="28">FK128-FR128-FY128</f>
        <v>0</v>
      </c>
      <c r="GG128" s="435"/>
      <c r="GH128" s="435"/>
      <c r="GI128" s="435"/>
      <c r="GJ128" s="435"/>
      <c r="GK128" s="435"/>
      <c r="GL128" s="435"/>
      <c r="GM128" s="453">
        <v>0</v>
      </c>
      <c r="GN128" s="453"/>
      <c r="GO128" s="453"/>
      <c r="GP128" s="453"/>
      <c r="GQ128" s="453"/>
      <c r="GR128" s="453"/>
      <c r="GS128" s="453"/>
      <c r="GT128" s="435">
        <f t="shared" ref="GT128:GT136" si="29">GM128</f>
        <v>0</v>
      </c>
      <c r="GU128" s="435"/>
      <c r="GV128" s="435"/>
      <c r="GW128" s="435"/>
      <c r="GX128" s="435"/>
      <c r="GY128" s="435"/>
      <c r="GZ128" s="435"/>
    </row>
    <row r="129" spans="3:208" ht="12.75" customHeight="1" x14ac:dyDescent="0.2">
      <c r="C129" s="349" t="s">
        <v>223</v>
      </c>
      <c r="D129" s="340"/>
      <c r="E129" s="340"/>
      <c r="F129" s="340"/>
      <c r="G129" s="340"/>
      <c r="H129" s="340"/>
      <c r="I129" s="340"/>
      <c r="J129" s="340"/>
      <c r="K129" s="340"/>
      <c r="L129" s="340"/>
      <c r="M129" s="340"/>
      <c r="N129" s="340"/>
      <c r="O129" s="340"/>
      <c r="P129" s="340"/>
      <c r="Q129" s="340"/>
      <c r="R129" s="340"/>
      <c r="S129" s="340"/>
      <c r="T129" s="340"/>
      <c r="U129" s="340"/>
      <c r="V129" s="340"/>
      <c r="W129" s="340"/>
      <c r="X129" s="378"/>
      <c r="Y129" s="453">
        <v>0</v>
      </c>
      <c r="Z129" s="453"/>
      <c r="AA129" s="453"/>
      <c r="AB129" s="453"/>
      <c r="AC129" s="453"/>
      <c r="AD129" s="453"/>
      <c r="AE129" s="453"/>
      <c r="AF129" s="453">
        <v>0</v>
      </c>
      <c r="AG129" s="453"/>
      <c r="AH129" s="453"/>
      <c r="AI129" s="453"/>
      <c r="AJ129" s="453"/>
      <c r="AK129" s="453"/>
      <c r="AL129" s="453"/>
      <c r="AM129" s="451">
        <f t="shared" si="22"/>
        <v>0</v>
      </c>
      <c r="AN129" s="451"/>
      <c r="AO129" s="451"/>
      <c r="AP129" s="451"/>
      <c r="AQ129" s="451"/>
      <c r="AR129" s="451"/>
      <c r="AS129" s="451"/>
      <c r="AT129" s="453">
        <v>0</v>
      </c>
      <c r="AU129" s="453"/>
      <c r="AV129" s="453"/>
      <c r="AW129" s="453"/>
      <c r="AX129" s="453"/>
      <c r="AY129" s="453"/>
      <c r="AZ129" s="453"/>
      <c r="BA129" s="70"/>
      <c r="BB129" s="453">
        <v>0</v>
      </c>
      <c r="BC129" s="453"/>
      <c r="BD129" s="453"/>
      <c r="BE129" s="453"/>
      <c r="BF129" s="453">
        <v>0</v>
      </c>
      <c r="BG129" s="453"/>
      <c r="BH129" s="453"/>
      <c r="BI129" s="453"/>
      <c r="BJ129" s="451">
        <f t="shared" si="23"/>
        <v>0</v>
      </c>
      <c r="BK129" s="451"/>
      <c r="BL129" s="451"/>
      <c r="BM129" s="451"/>
      <c r="BN129" s="451"/>
      <c r="BO129" s="451"/>
      <c r="BP129" s="451"/>
      <c r="BQ129" s="453">
        <v>0</v>
      </c>
      <c r="BR129" s="453"/>
      <c r="BS129" s="453"/>
      <c r="BT129" s="453"/>
      <c r="BU129" s="453"/>
      <c r="BV129" s="453"/>
      <c r="BW129" s="453"/>
      <c r="BX129" s="453">
        <v>0</v>
      </c>
      <c r="BY129" s="453"/>
      <c r="BZ129" s="453"/>
      <c r="CA129" s="453"/>
      <c r="CB129" s="453"/>
      <c r="CC129" s="453"/>
      <c r="CD129" s="453"/>
      <c r="CE129" s="435">
        <f t="shared" si="24"/>
        <v>0</v>
      </c>
      <c r="CF129" s="435"/>
      <c r="CG129" s="435"/>
      <c r="CH129" s="435"/>
      <c r="CI129" s="435"/>
      <c r="CJ129" s="435"/>
      <c r="CK129" s="435"/>
      <c r="CL129" s="453">
        <v>0</v>
      </c>
      <c r="CM129" s="453"/>
      <c r="CN129" s="453"/>
      <c r="CO129" s="453"/>
      <c r="CP129" s="453"/>
      <c r="CQ129" s="453"/>
      <c r="CR129" s="453"/>
      <c r="CS129" s="435">
        <f t="shared" si="25"/>
        <v>0</v>
      </c>
      <c r="CT129" s="435"/>
      <c r="CU129" s="435"/>
      <c r="CV129" s="435"/>
      <c r="CW129" s="435"/>
      <c r="CX129" s="435"/>
      <c r="CY129" s="435"/>
      <c r="DB129" s="523" t="s">
        <v>273</v>
      </c>
      <c r="DC129" s="524"/>
      <c r="DD129" s="524"/>
      <c r="DE129" s="524"/>
      <c r="DF129" s="524"/>
      <c r="DG129" s="524"/>
      <c r="DH129" s="524"/>
      <c r="DI129" s="524"/>
      <c r="DJ129" s="524"/>
      <c r="DK129" s="524"/>
      <c r="DL129" s="524"/>
      <c r="DM129" s="524"/>
      <c r="DN129" s="524"/>
      <c r="DO129" s="524"/>
      <c r="DP129" s="524"/>
      <c r="DQ129" s="524"/>
      <c r="DR129" s="524"/>
      <c r="DS129" s="524"/>
      <c r="DT129" s="524"/>
      <c r="DU129" s="524"/>
      <c r="DV129" s="524"/>
      <c r="DW129" s="525"/>
      <c r="DX129" s="453">
        <v>0</v>
      </c>
      <c r="DY129" s="453"/>
      <c r="DZ129" s="453"/>
      <c r="EA129" s="453"/>
      <c r="EB129" s="453"/>
      <c r="EC129" s="453"/>
      <c r="ED129" s="453"/>
      <c r="EE129" s="453">
        <v>0</v>
      </c>
      <c r="EF129" s="453"/>
      <c r="EG129" s="453"/>
      <c r="EH129" s="453"/>
      <c r="EI129" s="453"/>
      <c r="EJ129" s="453"/>
      <c r="EK129" s="453"/>
      <c r="EL129" s="451">
        <f t="shared" si="26"/>
        <v>0</v>
      </c>
      <c r="EM129" s="451"/>
      <c r="EN129" s="451"/>
      <c r="EO129" s="451"/>
      <c r="EP129" s="451"/>
      <c r="EQ129" s="451"/>
      <c r="ER129" s="451"/>
      <c r="ES129" s="453">
        <v>0</v>
      </c>
      <c r="ET129" s="453"/>
      <c r="EU129" s="453"/>
      <c r="EV129" s="453"/>
      <c r="EW129" s="453"/>
      <c r="EX129" s="453"/>
      <c r="EY129" s="453"/>
      <c r="EZ129" s="70"/>
      <c r="FA129" s="70"/>
      <c r="FC129" s="453">
        <v>0</v>
      </c>
      <c r="FD129" s="453"/>
      <c r="FE129" s="453"/>
      <c r="FF129" s="453"/>
      <c r="FG129" s="453">
        <v>0</v>
      </c>
      <c r="FH129" s="453"/>
      <c r="FI129" s="453"/>
      <c r="FJ129" s="453"/>
      <c r="FK129" s="451">
        <f t="shared" si="27"/>
        <v>0</v>
      </c>
      <c r="FL129" s="451"/>
      <c r="FM129" s="451"/>
      <c r="FN129" s="451"/>
      <c r="FO129" s="451"/>
      <c r="FP129" s="451"/>
      <c r="FQ129" s="451"/>
      <c r="FR129" s="453">
        <v>0</v>
      </c>
      <c r="FS129" s="453"/>
      <c r="FT129" s="453"/>
      <c r="FU129" s="453"/>
      <c r="FV129" s="453"/>
      <c r="FW129" s="453"/>
      <c r="FX129" s="453"/>
      <c r="FY129" s="453">
        <v>0</v>
      </c>
      <c r="FZ129" s="453"/>
      <c r="GA129" s="453"/>
      <c r="GB129" s="453"/>
      <c r="GC129" s="453"/>
      <c r="GD129" s="453"/>
      <c r="GE129" s="453"/>
      <c r="GF129" s="435">
        <f t="shared" si="28"/>
        <v>0</v>
      </c>
      <c r="GG129" s="435"/>
      <c r="GH129" s="435"/>
      <c r="GI129" s="435"/>
      <c r="GJ129" s="435"/>
      <c r="GK129" s="435"/>
      <c r="GL129" s="435"/>
      <c r="GM129" s="453">
        <v>0</v>
      </c>
      <c r="GN129" s="453"/>
      <c r="GO129" s="453"/>
      <c r="GP129" s="453"/>
      <c r="GQ129" s="453"/>
      <c r="GR129" s="453"/>
      <c r="GS129" s="453"/>
      <c r="GT129" s="435">
        <f t="shared" si="29"/>
        <v>0</v>
      </c>
      <c r="GU129" s="435"/>
      <c r="GV129" s="435"/>
      <c r="GW129" s="435"/>
      <c r="GX129" s="435"/>
      <c r="GY129" s="435"/>
      <c r="GZ129" s="435"/>
    </row>
    <row r="130" spans="3:208" ht="12.75" customHeight="1" x14ac:dyDescent="0.2">
      <c r="C130" s="349" t="s">
        <v>224</v>
      </c>
      <c r="D130" s="340"/>
      <c r="E130" s="340"/>
      <c r="F130" s="340"/>
      <c r="G130" s="340"/>
      <c r="H130" s="340"/>
      <c r="I130" s="340"/>
      <c r="J130" s="340"/>
      <c r="K130" s="340"/>
      <c r="L130" s="340"/>
      <c r="M130" s="340"/>
      <c r="N130" s="340"/>
      <c r="O130" s="340"/>
      <c r="P130" s="340"/>
      <c r="Q130" s="340"/>
      <c r="R130" s="340"/>
      <c r="S130" s="340"/>
      <c r="T130" s="340"/>
      <c r="U130" s="340"/>
      <c r="V130" s="340"/>
      <c r="W130" s="340"/>
      <c r="X130" s="378"/>
      <c r="Y130" s="453">
        <v>0</v>
      </c>
      <c r="Z130" s="453"/>
      <c r="AA130" s="453"/>
      <c r="AB130" s="453"/>
      <c r="AC130" s="453"/>
      <c r="AD130" s="453"/>
      <c r="AE130" s="453"/>
      <c r="AF130" s="453">
        <v>0</v>
      </c>
      <c r="AG130" s="453"/>
      <c r="AH130" s="453"/>
      <c r="AI130" s="453"/>
      <c r="AJ130" s="453"/>
      <c r="AK130" s="453"/>
      <c r="AL130" s="453"/>
      <c r="AM130" s="451">
        <f t="shared" si="22"/>
        <v>0</v>
      </c>
      <c r="AN130" s="451"/>
      <c r="AO130" s="451"/>
      <c r="AP130" s="451"/>
      <c r="AQ130" s="451"/>
      <c r="AR130" s="451"/>
      <c r="AS130" s="451"/>
      <c r="AT130" s="453">
        <v>0</v>
      </c>
      <c r="AU130" s="453"/>
      <c r="AV130" s="453"/>
      <c r="AW130" s="453"/>
      <c r="AX130" s="453"/>
      <c r="AY130" s="453"/>
      <c r="AZ130" s="453"/>
      <c r="BA130" s="70"/>
      <c r="BB130" s="453">
        <v>0</v>
      </c>
      <c r="BC130" s="453"/>
      <c r="BD130" s="453"/>
      <c r="BE130" s="453"/>
      <c r="BF130" s="453">
        <v>0</v>
      </c>
      <c r="BG130" s="453"/>
      <c r="BH130" s="453"/>
      <c r="BI130" s="453"/>
      <c r="BJ130" s="451">
        <f t="shared" si="23"/>
        <v>0</v>
      </c>
      <c r="BK130" s="451"/>
      <c r="BL130" s="451"/>
      <c r="BM130" s="451"/>
      <c r="BN130" s="451"/>
      <c r="BO130" s="451"/>
      <c r="BP130" s="451"/>
      <c r="BQ130" s="453">
        <v>0</v>
      </c>
      <c r="BR130" s="453"/>
      <c r="BS130" s="453"/>
      <c r="BT130" s="453"/>
      <c r="BU130" s="453"/>
      <c r="BV130" s="453"/>
      <c r="BW130" s="453"/>
      <c r="BX130" s="453">
        <v>0</v>
      </c>
      <c r="BY130" s="453"/>
      <c r="BZ130" s="453"/>
      <c r="CA130" s="453"/>
      <c r="CB130" s="453"/>
      <c r="CC130" s="453"/>
      <c r="CD130" s="453"/>
      <c r="CE130" s="435">
        <f t="shared" si="24"/>
        <v>0</v>
      </c>
      <c r="CF130" s="435"/>
      <c r="CG130" s="435"/>
      <c r="CH130" s="435"/>
      <c r="CI130" s="435"/>
      <c r="CJ130" s="435"/>
      <c r="CK130" s="435"/>
      <c r="CL130" s="453">
        <v>0</v>
      </c>
      <c r="CM130" s="453"/>
      <c r="CN130" s="453"/>
      <c r="CO130" s="453"/>
      <c r="CP130" s="453"/>
      <c r="CQ130" s="453"/>
      <c r="CR130" s="453"/>
      <c r="CS130" s="435">
        <f t="shared" si="25"/>
        <v>0</v>
      </c>
      <c r="CT130" s="435"/>
      <c r="CU130" s="435"/>
      <c r="CV130" s="435"/>
      <c r="CW130" s="435"/>
      <c r="CX130" s="435"/>
      <c r="CY130" s="435"/>
      <c r="DB130" s="523" t="s">
        <v>274</v>
      </c>
      <c r="DC130" s="524"/>
      <c r="DD130" s="524"/>
      <c r="DE130" s="524"/>
      <c r="DF130" s="524"/>
      <c r="DG130" s="524"/>
      <c r="DH130" s="524"/>
      <c r="DI130" s="524"/>
      <c r="DJ130" s="524"/>
      <c r="DK130" s="524"/>
      <c r="DL130" s="524"/>
      <c r="DM130" s="524"/>
      <c r="DN130" s="524"/>
      <c r="DO130" s="524"/>
      <c r="DP130" s="524"/>
      <c r="DQ130" s="524"/>
      <c r="DR130" s="524"/>
      <c r="DS130" s="524"/>
      <c r="DT130" s="524"/>
      <c r="DU130" s="524"/>
      <c r="DV130" s="524"/>
      <c r="DW130" s="525"/>
      <c r="DX130" s="453">
        <v>0</v>
      </c>
      <c r="DY130" s="453"/>
      <c r="DZ130" s="453"/>
      <c r="EA130" s="453"/>
      <c r="EB130" s="453"/>
      <c r="EC130" s="453"/>
      <c r="ED130" s="453"/>
      <c r="EE130" s="453">
        <v>0</v>
      </c>
      <c r="EF130" s="453"/>
      <c r="EG130" s="453"/>
      <c r="EH130" s="453"/>
      <c r="EI130" s="453"/>
      <c r="EJ130" s="453"/>
      <c r="EK130" s="453"/>
      <c r="EL130" s="451">
        <f t="shared" si="26"/>
        <v>0</v>
      </c>
      <c r="EM130" s="451"/>
      <c r="EN130" s="451"/>
      <c r="EO130" s="451"/>
      <c r="EP130" s="451"/>
      <c r="EQ130" s="451"/>
      <c r="ER130" s="451"/>
      <c r="ES130" s="453">
        <v>0</v>
      </c>
      <c r="ET130" s="453"/>
      <c r="EU130" s="453"/>
      <c r="EV130" s="453"/>
      <c r="EW130" s="453"/>
      <c r="EX130" s="453"/>
      <c r="EY130" s="453"/>
      <c r="EZ130" s="70"/>
      <c r="FA130" s="70"/>
      <c r="FC130" s="453">
        <v>0</v>
      </c>
      <c r="FD130" s="453"/>
      <c r="FE130" s="453"/>
      <c r="FF130" s="453"/>
      <c r="FG130" s="453">
        <v>0</v>
      </c>
      <c r="FH130" s="453"/>
      <c r="FI130" s="453"/>
      <c r="FJ130" s="453"/>
      <c r="FK130" s="451">
        <f t="shared" si="27"/>
        <v>0</v>
      </c>
      <c r="FL130" s="451"/>
      <c r="FM130" s="451"/>
      <c r="FN130" s="451"/>
      <c r="FO130" s="451"/>
      <c r="FP130" s="451"/>
      <c r="FQ130" s="451"/>
      <c r="FR130" s="453">
        <v>0</v>
      </c>
      <c r="FS130" s="453"/>
      <c r="FT130" s="453"/>
      <c r="FU130" s="453"/>
      <c r="FV130" s="453"/>
      <c r="FW130" s="453"/>
      <c r="FX130" s="453"/>
      <c r="FY130" s="453">
        <v>0</v>
      </c>
      <c r="FZ130" s="453"/>
      <c r="GA130" s="453"/>
      <c r="GB130" s="453"/>
      <c r="GC130" s="453"/>
      <c r="GD130" s="453"/>
      <c r="GE130" s="453"/>
      <c r="GF130" s="435">
        <f t="shared" si="28"/>
        <v>0</v>
      </c>
      <c r="GG130" s="435"/>
      <c r="GH130" s="435"/>
      <c r="GI130" s="435"/>
      <c r="GJ130" s="435"/>
      <c r="GK130" s="435"/>
      <c r="GL130" s="435"/>
      <c r="GM130" s="453">
        <v>0</v>
      </c>
      <c r="GN130" s="453"/>
      <c r="GO130" s="453"/>
      <c r="GP130" s="453"/>
      <c r="GQ130" s="453"/>
      <c r="GR130" s="453"/>
      <c r="GS130" s="453"/>
      <c r="GT130" s="435">
        <f t="shared" si="29"/>
        <v>0</v>
      </c>
      <c r="GU130" s="435"/>
      <c r="GV130" s="435"/>
      <c r="GW130" s="435"/>
      <c r="GX130" s="435"/>
      <c r="GY130" s="435"/>
      <c r="GZ130" s="435"/>
    </row>
    <row r="131" spans="3:208" ht="12.75" customHeight="1" x14ac:dyDescent="0.2">
      <c r="C131" s="349" t="s">
        <v>225</v>
      </c>
      <c r="D131" s="340"/>
      <c r="E131" s="340"/>
      <c r="F131" s="340"/>
      <c r="G131" s="340"/>
      <c r="H131" s="340"/>
      <c r="I131" s="340"/>
      <c r="J131" s="340"/>
      <c r="K131" s="340"/>
      <c r="L131" s="340"/>
      <c r="M131" s="340"/>
      <c r="N131" s="340"/>
      <c r="O131" s="340"/>
      <c r="P131" s="340"/>
      <c r="Q131" s="340"/>
      <c r="R131" s="340"/>
      <c r="S131" s="340"/>
      <c r="T131" s="340"/>
      <c r="U131" s="340"/>
      <c r="V131" s="340"/>
      <c r="W131" s="340"/>
      <c r="X131" s="378"/>
      <c r="Y131" s="453">
        <v>0</v>
      </c>
      <c r="Z131" s="453"/>
      <c r="AA131" s="453"/>
      <c r="AB131" s="453"/>
      <c r="AC131" s="453"/>
      <c r="AD131" s="453"/>
      <c r="AE131" s="453"/>
      <c r="AF131" s="453">
        <v>0</v>
      </c>
      <c r="AG131" s="453"/>
      <c r="AH131" s="453"/>
      <c r="AI131" s="453"/>
      <c r="AJ131" s="453"/>
      <c r="AK131" s="453"/>
      <c r="AL131" s="453"/>
      <c r="AM131" s="451">
        <f t="shared" si="22"/>
        <v>0</v>
      </c>
      <c r="AN131" s="451"/>
      <c r="AO131" s="451"/>
      <c r="AP131" s="451"/>
      <c r="AQ131" s="451"/>
      <c r="AR131" s="451"/>
      <c r="AS131" s="451"/>
      <c r="AT131" s="453">
        <v>0</v>
      </c>
      <c r="AU131" s="453"/>
      <c r="AV131" s="453"/>
      <c r="AW131" s="453"/>
      <c r="AX131" s="453"/>
      <c r="AY131" s="453"/>
      <c r="AZ131" s="453"/>
      <c r="BA131" s="70"/>
      <c r="BB131" s="453">
        <v>0</v>
      </c>
      <c r="BC131" s="453"/>
      <c r="BD131" s="453"/>
      <c r="BE131" s="453"/>
      <c r="BF131" s="453">
        <v>0</v>
      </c>
      <c r="BG131" s="453"/>
      <c r="BH131" s="453"/>
      <c r="BI131" s="453"/>
      <c r="BJ131" s="451">
        <f t="shared" si="23"/>
        <v>0</v>
      </c>
      <c r="BK131" s="451"/>
      <c r="BL131" s="451"/>
      <c r="BM131" s="451"/>
      <c r="BN131" s="451"/>
      <c r="BO131" s="451"/>
      <c r="BP131" s="451"/>
      <c r="BQ131" s="453">
        <v>0</v>
      </c>
      <c r="BR131" s="453"/>
      <c r="BS131" s="453"/>
      <c r="BT131" s="453"/>
      <c r="BU131" s="453"/>
      <c r="BV131" s="453"/>
      <c r="BW131" s="453"/>
      <c r="BX131" s="453">
        <v>0</v>
      </c>
      <c r="BY131" s="453"/>
      <c r="BZ131" s="453"/>
      <c r="CA131" s="453"/>
      <c r="CB131" s="453"/>
      <c r="CC131" s="453"/>
      <c r="CD131" s="453"/>
      <c r="CE131" s="435">
        <f t="shared" si="24"/>
        <v>0</v>
      </c>
      <c r="CF131" s="435"/>
      <c r="CG131" s="435"/>
      <c r="CH131" s="435"/>
      <c r="CI131" s="435"/>
      <c r="CJ131" s="435"/>
      <c r="CK131" s="435"/>
      <c r="CL131" s="453">
        <v>0</v>
      </c>
      <c r="CM131" s="453"/>
      <c r="CN131" s="453"/>
      <c r="CO131" s="453"/>
      <c r="CP131" s="453"/>
      <c r="CQ131" s="453"/>
      <c r="CR131" s="453"/>
      <c r="CS131" s="435">
        <f t="shared" si="25"/>
        <v>0</v>
      </c>
      <c r="CT131" s="435"/>
      <c r="CU131" s="435"/>
      <c r="CV131" s="435"/>
      <c r="CW131" s="435"/>
      <c r="CX131" s="435"/>
      <c r="CY131" s="435"/>
      <c r="DB131" s="523" t="s">
        <v>275</v>
      </c>
      <c r="DC131" s="524"/>
      <c r="DD131" s="524"/>
      <c r="DE131" s="524"/>
      <c r="DF131" s="524"/>
      <c r="DG131" s="524"/>
      <c r="DH131" s="524"/>
      <c r="DI131" s="524"/>
      <c r="DJ131" s="524"/>
      <c r="DK131" s="524"/>
      <c r="DL131" s="524"/>
      <c r="DM131" s="524"/>
      <c r="DN131" s="524"/>
      <c r="DO131" s="524"/>
      <c r="DP131" s="524"/>
      <c r="DQ131" s="524"/>
      <c r="DR131" s="524"/>
      <c r="DS131" s="524"/>
      <c r="DT131" s="524"/>
      <c r="DU131" s="524"/>
      <c r="DV131" s="524"/>
      <c r="DW131" s="525"/>
      <c r="DX131" s="453">
        <v>0</v>
      </c>
      <c r="DY131" s="453"/>
      <c r="DZ131" s="453"/>
      <c r="EA131" s="453"/>
      <c r="EB131" s="453"/>
      <c r="EC131" s="453"/>
      <c r="ED131" s="453"/>
      <c r="EE131" s="453">
        <v>0</v>
      </c>
      <c r="EF131" s="453"/>
      <c r="EG131" s="453"/>
      <c r="EH131" s="453"/>
      <c r="EI131" s="453"/>
      <c r="EJ131" s="453"/>
      <c r="EK131" s="453"/>
      <c r="EL131" s="451">
        <f t="shared" si="26"/>
        <v>0</v>
      </c>
      <c r="EM131" s="451"/>
      <c r="EN131" s="451"/>
      <c r="EO131" s="451"/>
      <c r="EP131" s="451"/>
      <c r="EQ131" s="451"/>
      <c r="ER131" s="451"/>
      <c r="ES131" s="453">
        <v>0</v>
      </c>
      <c r="ET131" s="453"/>
      <c r="EU131" s="453"/>
      <c r="EV131" s="453"/>
      <c r="EW131" s="453"/>
      <c r="EX131" s="453"/>
      <c r="EY131" s="453"/>
      <c r="EZ131" s="70"/>
      <c r="FA131" s="70"/>
      <c r="FC131" s="453">
        <v>0</v>
      </c>
      <c r="FD131" s="453"/>
      <c r="FE131" s="453"/>
      <c r="FF131" s="453"/>
      <c r="FG131" s="453">
        <v>0</v>
      </c>
      <c r="FH131" s="453"/>
      <c r="FI131" s="453"/>
      <c r="FJ131" s="453"/>
      <c r="FK131" s="451">
        <f t="shared" si="27"/>
        <v>0</v>
      </c>
      <c r="FL131" s="451"/>
      <c r="FM131" s="451"/>
      <c r="FN131" s="451"/>
      <c r="FO131" s="451"/>
      <c r="FP131" s="451"/>
      <c r="FQ131" s="451"/>
      <c r="FR131" s="453">
        <v>0</v>
      </c>
      <c r="FS131" s="453"/>
      <c r="FT131" s="453"/>
      <c r="FU131" s="453"/>
      <c r="FV131" s="453"/>
      <c r="FW131" s="453"/>
      <c r="FX131" s="453"/>
      <c r="FY131" s="453">
        <v>0</v>
      </c>
      <c r="FZ131" s="453"/>
      <c r="GA131" s="453"/>
      <c r="GB131" s="453"/>
      <c r="GC131" s="453"/>
      <c r="GD131" s="453"/>
      <c r="GE131" s="453"/>
      <c r="GF131" s="435">
        <f t="shared" si="28"/>
        <v>0</v>
      </c>
      <c r="GG131" s="435"/>
      <c r="GH131" s="435"/>
      <c r="GI131" s="435"/>
      <c r="GJ131" s="435"/>
      <c r="GK131" s="435"/>
      <c r="GL131" s="435"/>
      <c r="GM131" s="453">
        <v>0</v>
      </c>
      <c r="GN131" s="453"/>
      <c r="GO131" s="453"/>
      <c r="GP131" s="453"/>
      <c r="GQ131" s="453"/>
      <c r="GR131" s="453"/>
      <c r="GS131" s="453"/>
      <c r="GT131" s="435">
        <f t="shared" si="29"/>
        <v>0</v>
      </c>
      <c r="GU131" s="435"/>
      <c r="GV131" s="435"/>
      <c r="GW131" s="435"/>
      <c r="GX131" s="435"/>
      <c r="GY131" s="435"/>
      <c r="GZ131" s="435"/>
    </row>
    <row r="132" spans="3:208" ht="12.75" customHeight="1" x14ac:dyDescent="0.2">
      <c r="C132" s="349" t="s">
        <v>226</v>
      </c>
      <c r="D132" s="340"/>
      <c r="E132" s="340"/>
      <c r="F132" s="340"/>
      <c r="G132" s="340"/>
      <c r="H132" s="340"/>
      <c r="I132" s="340"/>
      <c r="J132" s="340"/>
      <c r="K132" s="340"/>
      <c r="L132" s="340"/>
      <c r="M132" s="340"/>
      <c r="N132" s="340"/>
      <c r="O132" s="340"/>
      <c r="P132" s="340"/>
      <c r="Q132" s="340"/>
      <c r="R132" s="340"/>
      <c r="S132" s="340"/>
      <c r="T132" s="340"/>
      <c r="U132" s="340"/>
      <c r="V132" s="340"/>
      <c r="W132" s="340"/>
      <c r="X132" s="378"/>
      <c r="Y132" s="453">
        <v>0</v>
      </c>
      <c r="Z132" s="453"/>
      <c r="AA132" s="453"/>
      <c r="AB132" s="453"/>
      <c r="AC132" s="453"/>
      <c r="AD132" s="453"/>
      <c r="AE132" s="453"/>
      <c r="AF132" s="453">
        <v>0</v>
      </c>
      <c r="AG132" s="453"/>
      <c r="AH132" s="453"/>
      <c r="AI132" s="453"/>
      <c r="AJ132" s="453"/>
      <c r="AK132" s="453"/>
      <c r="AL132" s="453"/>
      <c r="AM132" s="451">
        <f t="shared" si="22"/>
        <v>0</v>
      </c>
      <c r="AN132" s="451"/>
      <c r="AO132" s="451"/>
      <c r="AP132" s="451"/>
      <c r="AQ132" s="451"/>
      <c r="AR132" s="451"/>
      <c r="AS132" s="451"/>
      <c r="AT132" s="453">
        <v>0</v>
      </c>
      <c r="AU132" s="453"/>
      <c r="AV132" s="453"/>
      <c r="AW132" s="453"/>
      <c r="AX132" s="453"/>
      <c r="AY132" s="453"/>
      <c r="AZ132" s="453"/>
      <c r="BA132" s="70"/>
      <c r="BB132" s="453">
        <v>0</v>
      </c>
      <c r="BC132" s="453"/>
      <c r="BD132" s="453"/>
      <c r="BE132" s="453"/>
      <c r="BF132" s="453">
        <v>0</v>
      </c>
      <c r="BG132" s="453"/>
      <c r="BH132" s="453"/>
      <c r="BI132" s="453"/>
      <c r="BJ132" s="451">
        <f t="shared" si="23"/>
        <v>0</v>
      </c>
      <c r="BK132" s="451"/>
      <c r="BL132" s="451"/>
      <c r="BM132" s="451"/>
      <c r="BN132" s="451"/>
      <c r="BO132" s="451"/>
      <c r="BP132" s="451"/>
      <c r="BQ132" s="453">
        <v>0</v>
      </c>
      <c r="BR132" s="453"/>
      <c r="BS132" s="453"/>
      <c r="BT132" s="453"/>
      <c r="BU132" s="453"/>
      <c r="BV132" s="453"/>
      <c r="BW132" s="453"/>
      <c r="BX132" s="453">
        <v>0</v>
      </c>
      <c r="BY132" s="453"/>
      <c r="BZ132" s="453"/>
      <c r="CA132" s="453"/>
      <c r="CB132" s="453"/>
      <c r="CC132" s="453"/>
      <c r="CD132" s="453"/>
      <c r="CE132" s="435">
        <f t="shared" si="24"/>
        <v>0</v>
      </c>
      <c r="CF132" s="435"/>
      <c r="CG132" s="435"/>
      <c r="CH132" s="435"/>
      <c r="CI132" s="435"/>
      <c r="CJ132" s="435"/>
      <c r="CK132" s="435"/>
      <c r="CL132" s="453">
        <v>0</v>
      </c>
      <c r="CM132" s="453"/>
      <c r="CN132" s="453"/>
      <c r="CO132" s="453"/>
      <c r="CP132" s="453"/>
      <c r="CQ132" s="453"/>
      <c r="CR132" s="453"/>
      <c r="CS132" s="435">
        <f t="shared" si="25"/>
        <v>0</v>
      </c>
      <c r="CT132" s="435"/>
      <c r="CU132" s="435"/>
      <c r="CV132" s="435"/>
      <c r="CW132" s="435"/>
      <c r="CX132" s="435"/>
      <c r="CY132" s="435"/>
      <c r="DB132" s="523" t="s">
        <v>276</v>
      </c>
      <c r="DC132" s="524"/>
      <c r="DD132" s="524"/>
      <c r="DE132" s="524"/>
      <c r="DF132" s="524"/>
      <c r="DG132" s="524"/>
      <c r="DH132" s="524"/>
      <c r="DI132" s="524"/>
      <c r="DJ132" s="524"/>
      <c r="DK132" s="524"/>
      <c r="DL132" s="524"/>
      <c r="DM132" s="524"/>
      <c r="DN132" s="524"/>
      <c r="DO132" s="524"/>
      <c r="DP132" s="524"/>
      <c r="DQ132" s="524"/>
      <c r="DR132" s="524"/>
      <c r="DS132" s="524"/>
      <c r="DT132" s="524"/>
      <c r="DU132" s="524"/>
      <c r="DV132" s="524"/>
      <c r="DW132" s="525"/>
      <c r="DX132" s="453">
        <v>0</v>
      </c>
      <c r="DY132" s="453"/>
      <c r="DZ132" s="453"/>
      <c r="EA132" s="453"/>
      <c r="EB132" s="453"/>
      <c r="EC132" s="453"/>
      <c r="ED132" s="453"/>
      <c r="EE132" s="453">
        <v>0</v>
      </c>
      <c r="EF132" s="453"/>
      <c r="EG132" s="453"/>
      <c r="EH132" s="453"/>
      <c r="EI132" s="453"/>
      <c r="EJ132" s="453"/>
      <c r="EK132" s="453"/>
      <c r="EL132" s="451">
        <f t="shared" si="26"/>
        <v>0</v>
      </c>
      <c r="EM132" s="451"/>
      <c r="EN132" s="451"/>
      <c r="EO132" s="451"/>
      <c r="EP132" s="451"/>
      <c r="EQ132" s="451"/>
      <c r="ER132" s="451"/>
      <c r="ES132" s="453">
        <v>0</v>
      </c>
      <c r="ET132" s="453"/>
      <c r="EU132" s="453"/>
      <c r="EV132" s="453"/>
      <c r="EW132" s="453"/>
      <c r="EX132" s="453"/>
      <c r="EY132" s="453"/>
      <c r="EZ132" s="70"/>
      <c r="FA132" s="70"/>
      <c r="FC132" s="453">
        <v>0</v>
      </c>
      <c r="FD132" s="453"/>
      <c r="FE132" s="453"/>
      <c r="FF132" s="453"/>
      <c r="FG132" s="453">
        <v>0</v>
      </c>
      <c r="FH132" s="453"/>
      <c r="FI132" s="453"/>
      <c r="FJ132" s="453"/>
      <c r="FK132" s="451">
        <f t="shared" si="27"/>
        <v>0</v>
      </c>
      <c r="FL132" s="451"/>
      <c r="FM132" s="451"/>
      <c r="FN132" s="451"/>
      <c r="FO132" s="451"/>
      <c r="FP132" s="451"/>
      <c r="FQ132" s="451"/>
      <c r="FR132" s="453">
        <v>0</v>
      </c>
      <c r="FS132" s="453"/>
      <c r="FT132" s="453"/>
      <c r="FU132" s="453"/>
      <c r="FV132" s="453"/>
      <c r="FW132" s="453"/>
      <c r="FX132" s="453"/>
      <c r="FY132" s="453">
        <v>0</v>
      </c>
      <c r="FZ132" s="453"/>
      <c r="GA132" s="453"/>
      <c r="GB132" s="453"/>
      <c r="GC132" s="453"/>
      <c r="GD132" s="453"/>
      <c r="GE132" s="453"/>
      <c r="GF132" s="435">
        <f t="shared" si="28"/>
        <v>0</v>
      </c>
      <c r="GG132" s="435"/>
      <c r="GH132" s="435"/>
      <c r="GI132" s="435"/>
      <c r="GJ132" s="435"/>
      <c r="GK132" s="435"/>
      <c r="GL132" s="435"/>
      <c r="GM132" s="453">
        <v>0</v>
      </c>
      <c r="GN132" s="453"/>
      <c r="GO132" s="453"/>
      <c r="GP132" s="453"/>
      <c r="GQ132" s="453"/>
      <c r="GR132" s="453"/>
      <c r="GS132" s="453"/>
      <c r="GT132" s="435">
        <f t="shared" si="29"/>
        <v>0</v>
      </c>
      <c r="GU132" s="435"/>
      <c r="GV132" s="435"/>
      <c r="GW132" s="435"/>
      <c r="GX132" s="435"/>
      <c r="GY132" s="435"/>
      <c r="GZ132" s="435"/>
    </row>
    <row r="133" spans="3:208" ht="12.75" customHeight="1" x14ac:dyDescent="0.2">
      <c r="C133" s="349" t="s">
        <v>227</v>
      </c>
      <c r="D133" s="340"/>
      <c r="E133" s="340"/>
      <c r="F133" s="340"/>
      <c r="G133" s="340"/>
      <c r="H133" s="340"/>
      <c r="I133" s="340"/>
      <c r="J133" s="340"/>
      <c r="K133" s="340"/>
      <c r="L133" s="340"/>
      <c r="M133" s="340"/>
      <c r="N133" s="340"/>
      <c r="O133" s="340"/>
      <c r="P133" s="340"/>
      <c r="Q133" s="340"/>
      <c r="R133" s="340"/>
      <c r="S133" s="340"/>
      <c r="T133" s="340"/>
      <c r="U133" s="340"/>
      <c r="V133" s="340"/>
      <c r="W133" s="340"/>
      <c r="X133" s="378"/>
      <c r="Y133" s="453">
        <v>0</v>
      </c>
      <c r="Z133" s="453"/>
      <c r="AA133" s="453"/>
      <c r="AB133" s="453"/>
      <c r="AC133" s="453"/>
      <c r="AD133" s="453"/>
      <c r="AE133" s="453"/>
      <c r="AF133" s="453">
        <v>0</v>
      </c>
      <c r="AG133" s="453"/>
      <c r="AH133" s="453"/>
      <c r="AI133" s="453"/>
      <c r="AJ133" s="453"/>
      <c r="AK133" s="453"/>
      <c r="AL133" s="453"/>
      <c r="AM133" s="451">
        <f t="shared" si="22"/>
        <v>0</v>
      </c>
      <c r="AN133" s="451"/>
      <c r="AO133" s="451"/>
      <c r="AP133" s="451"/>
      <c r="AQ133" s="451"/>
      <c r="AR133" s="451"/>
      <c r="AS133" s="451"/>
      <c r="AT133" s="453">
        <v>0</v>
      </c>
      <c r="AU133" s="453"/>
      <c r="AV133" s="453"/>
      <c r="AW133" s="453"/>
      <c r="AX133" s="453"/>
      <c r="AY133" s="453"/>
      <c r="AZ133" s="453"/>
      <c r="BA133" s="70"/>
      <c r="BB133" s="453">
        <v>0</v>
      </c>
      <c r="BC133" s="453"/>
      <c r="BD133" s="453"/>
      <c r="BE133" s="453"/>
      <c r="BF133" s="453">
        <v>0</v>
      </c>
      <c r="BG133" s="453"/>
      <c r="BH133" s="453"/>
      <c r="BI133" s="453"/>
      <c r="BJ133" s="451">
        <f t="shared" si="23"/>
        <v>0</v>
      </c>
      <c r="BK133" s="451"/>
      <c r="BL133" s="451"/>
      <c r="BM133" s="451"/>
      <c r="BN133" s="451"/>
      <c r="BO133" s="451"/>
      <c r="BP133" s="451"/>
      <c r="BQ133" s="453">
        <v>0</v>
      </c>
      <c r="BR133" s="453"/>
      <c r="BS133" s="453"/>
      <c r="BT133" s="453"/>
      <c r="BU133" s="453"/>
      <c r="BV133" s="453"/>
      <c r="BW133" s="453"/>
      <c r="BX133" s="453">
        <v>0</v>
      </c>
      <c r="BY133" s="453"/>
      <c r="BZ133" s="453"/>
      <c r="CA133" s="453"/>
      <c r="CB133" s="453"/>
      <c r="CC133" s="453"/>
      <c r="CD133" s="453"/>
      <c r="CE133" s="435">
        <f t="shared" si="24"/>
        <v>0</v>
      </c>
      <c r="CF133" s="435"/>
      <c r="CG133" s="435"/>
      <c r="CH133" s="435"/>
      <c r="CI133" s="435"/>
      <c r="CJ133" s="435"/>
      <c r="CK133" s="435"/>
      <c r="CL133" s="453">
        <v>0</v>
      </c>
      <c r="CM133" s="453"/>
      <c r="CN133" s="453"/>
      <c r="CO133" s="453"/>
      <c r="CP133" s="453"/>
      <c r="CQ133" s="453"/>
      <c r="CR133" s="453"/>
      <c r="CS133" s="435">
        <f t="shared" si="25"/>
        <v>0</v>
      </c>
      <c r="CT133" s="435"/>
      <c r="CU133" s="435"/>
      <c r="CV133" s="435"/>
      <c r="CW133" s="435"/>
      <c r="CX133" s="435"/>
      <c r="CY133" s="435"/>
      <c r="DB133" s="523" t="s">
        <v>277</v>
      </c>
      <c r="DC133" s="524"/>
      <c r="DD133" s="524"/>
      <c r="DE133" s="524"/>
      <c r="DF133" s="524"/>
      <c r="DG133" s="524"/>
      <c r="DH133" s="524"/>
      <c r="DI133" s="524"/>
      <c r="DJ133" s="524"/>
      <c r="DK133" s="524"/>
      <c r="DL133" s="524"/>
      <c r="DM133" s="524"/>
      <c r="DN133" s="524"/>
      <c r="DO133" s="524"/>
      <c r="DP133" s="524"/>
      <c r="DQ133" s="524"/>
      <c r="DR133" s="524"/>
      <c r="DS133" s="524"/>
      <c r="DT133" s="524"/>
      <c r="DU133" s="524"/>
      <c r="DV133" s="524"/>
      <c r="DW133" s="525"/>
      <c r="DX133" s="453">
        <v>0</v>
      </c>
      <c r="DY133" s="453"/>
      <c r="DZ133" s="453"/>
      <c r="EA133" s="453"/>
      <c r="EB133" s="453"/>
      <c r="EC133" s="453"/>
      <c r="ED133" s="453"/>
      <c r="EE133" s="453">
        <v>0</v>
      </c>
      <c r="EF133" s="453"/>
      <c r="EG133" s="453"/>
      <c r="EH133" s="453"/>
      <c r="EI133" s="453"/>
      <c r="EJ133" s="453"/>
      <c r="EK133" s="453"/>
      <c r="EL133" s="451">
        <f t="shared" si="26"/>
        <v>0</v>
      </c>
      <c r="EM133" s="451"/>
      <c r="EN133" s="451"/>
      <c r="EO133" s="451"/>
      <c r="EP133" s="451"/>
      <c r="EQ133" s="451"/>
      <c r="ER133" s="451"/>
      <c r="ES133" s="453">
        <v>0</v>
      </c>
      <c r="ET133" s="453"/>
      <c r="EU133" s="453"/>
      <c r="EV133" s="453"/>
      <c r="EW133" s="453"/>
      <c r="EX133" s="453"/>
      <c r="EY133" s="453"/>
      <c r="EZ133" s="70"/>
      <c r="FA133" s="70"/>
      <c r="FC133" s="453">
        <v>0</v>
      </c>
      <c r="FD133" s="453"/>
      <c r="FE133" s="453"/>
      <c r="FF133" s="453"/>
      <c r="FG133" s="453">
        <v>0</v>
      </c>
      <c r="FH133" s="453"/>
      <c r="FI133" s="453"/>
      <c r="FJ133" s="453"/>
      <c r="FK133" s="451">
        <f t="shared" si="27"/>
        <v>0</v>
      </c>
      <c r="FL133" s="451"/>
      <c r="FM133" s="451"/>
      <c r="FN133" s="451"/>
      <c r="FO133" s="451"/>
      <c r="FP133" s="451"/>
      <c r="FQ133" s="451"/>
      <c r="FR133" s="453">
        <v>0</v>
      </c>
      <c r="FS133" s="453"/>
      <c r="FT133" s="453"/>
      <c r="FU133" s="453"/>
      <c r="FV133" s="453"/>
      <c r="FW133" s="453"/>
      <c r="FX133" s="453"/>
      <c r="FY133" s="453">
        <v>0</v>
      </c>
      <c r="FZ133" s="453"/>
      <c r="GA133" s="453"/>
      <c r="GB133" s="453"/>
      <c r="GC133" s="453"/>
      <c r="GD133" s="453"/>
      <c r="GE133" s="453"/>
      <c r="GF133" s="435">
        <f t="shared" si="28"/>
        <v>0</v>
      </c>
      <c r="GG133" s="435"/>
      <c r="GH133" s="435"/>
      <c r="GI133" s="435"/>
      <c r="GJ133" s="435"/>
      <c r="GK133" s="435"/>
      <c r="GL133" s="435"/>
      <c r="GM133" s="453">
        <v>0</v>
      </c>
      <c r="GN133" s="453"/>
      <c r="GO133" s="453"/>
      <c r="GP133" s="453"/>
      <c r="GQ133" s="453"/>
      <c r="GR133" s="453"/>
      <c r="GS133" s="453"/>
      <c r="GT133" s="435">
        <f t="shared" si="29"/>
        <v>0</v>
      </c>
      <c r="GU133" s="435"/>
      <c r="GV133" s="435"/>
      <c r="GW133" s="435"/>
      <c r="GX133" s="435"/>
      <c r="GY133" s="435"/>
      <c r="GZ133" s="435"/>
    </row>
    <row r="134" spans="3:208" ht="12.75" customHeight="1" x14ac:dyDescent="0.2">
      <c r="C134" s="349" t="s">
        <v>228</v>
      </c>
      <c r="D134" s="340"/>
      <c r="E134" s="340"/>
      <c r="F134" s="340"/>
      <c r="G134" s="340"/>
      <c r="H134" s="340"/>
      <c r="I134" s="340"/>
      <c r="J134" s="340"/>
      <c r="K134" s="340"/>
      <c r="L134" s="340"/>
      <c r="M134" s="340"/>
      <c r="N134" s="340"/>
      <c r="O134" s="340"/>
      <c r="P134" s="340"/>
      <c r="Q134" s="340"/>
      <c r="R134" s="340"/>
      <c r="S134" s="340"/>
      <c r="T134" s="340"/>
      <c r="U134" s="340"/>
      <c r="V134" s="340"/>
      <c r="W134" s="340"/>
      <c r="X134" s="378"/>
      <c r="Y134" s="453">
        <v>0</v>
      </c>
      <c r="Z134" s="453"/>
      <c r="AA134" s="453"/>
      <c r="AB134" s="453"/>
      <c r="AC134" s="453"/>
      <c r="AD134" s="453"/>
      <c r="AE134" s="453"/>
      <c r="AF134" s="453">
        <v>0</v>
      </c>
      <c r="AG134" s="453"/>
      <c r="AH134" s="453"/>
      <c r="AI134" s="453"/>
      <c r="AJ134" s="453"/>
      <c r="AK134" s="453"/>
      <c r="AL134" s="453"/>
      <c r="AM134" s="451">
        <f t="shared" si="22"/>
        <v>0</v>
      </c>
      <c r="AN134" s="451"/>
      <c r="AO134" s="451"/>
      <c r="AP134" s="451"/>
      <c r="AQ134" s="451"/>
      <c r="AR134" s="451"/>
      <c r="AS134" s="451"/>
      <c r="AT134" s="453">
        <v>0</v>
      </c>
      <c r="AU134" s="453"/>
      <c r="AV134" s="453"/>
      <c r="AW134" s="453"/>
      <c r="AX134" s="453"/>
      <c r="AY134" s="453"/>
      <c r="AZ134" s="453"/>
      <c r="BA134" s="70"/>
      <c r="BB134" s="453">
        <v>0</v>
      </c>
      <c r="BC134" s="453"/>
      <c r="BD134" s="453"/>
      <c r="BE134" s="453"/>
      <c r="BF134" s="453">
        <v>0</v>
      </c>
      <c r="BG134" s="453"/>
      <c r="BH134" s="453"/>
      <c r="BI134" s="453"/>
      <c r="BJ134" s="451">
        <f t="shared" si="23"/>
        <v>0</v>
      </c>
      <c r="BK134" s="451"/>
      <c r="BL134" s="451"/>
      <c r="BM134" s="451"/>
      <c r="BN134" s="451"/>
      <c r="BO134" s="451"/>
      <c r="BP134" s="451"/>
      <c r="BQ134" s="453">
        <v>0</v>
      </c>
      <c r="BR134" s="453"/>
      <c r="BS134" s="453"/>
      <c r="BT134" s="453"/>
      <c r="BU134" s="453"/>
      <c r="BV134" s="453"/>
      <c r="BW134" s="453"/>
      <c r="BX134" s="453">
        <v>0</v>
      </c>
      <c r="BY134" s="453"/>
      <c r="BZ134" s="453"/>
      <c r="CA134" s="453"/>
      <c r="CB134" s="453"/>
      <c r="CC134" s="453"/>
      <c r="CD134" s="453"/>
      <c r="CE134" s="435">
        <f t="shared" si="24"/>
        <v>0</v>
      </c>
      <c r="CF134" s="435"/>
      <c r="CG134" s="435"/>
      <c r="CH134" s="435"/>
      <c r="CI134" s="435"/>
      <c r="CJ134" s="435"/>
      <c r="CK134" s="435"/>
      <c r="CL134" s="453">
        <v>0</v>
      </c>
      <c r="CM134" s="453"/>
      <c r="CN134" s="453"/>
      <c r="CO134" s="453"/>
      <c r="CP134" s="453"/>
      <c r="CQ134" s="453"/>
      <c r="CR134" s="453"/>
      <c r="CS134" s="435">
        <f t="shared" si="25"/>
        <v>0</v>
      </c>
      <c r="CT134" s="435"/>
      <c r="CU134" s="435"/>
      <c r="CV134" s="435"/>
      <c r="CW134" s="435"/>
      <c r="CX134" s="435"/>
      <c r="CY134" s="435"/>
      <c r="DB134" s="523" t="s">
        <v>278</v>
      </c>
      <c r="DC134" s="524"/>
      <c r="DD134" s="524"/>
      <c r="DE134" s="524"/>
      <c r="DF134" s="524"/>
      <c r="DG134" s="524"/>
      <c r="DH134" s="524"/>
      <c r="DI134" s="524"/>
      <c r="DJ134" s="524"/>
      <c r="DK134" s="524"/>
      <c r="DL134" s="524"/>
      <c r="DM134" s="524"/>
      <c r="DN134" s="524"/>
      <c r="DO134" s="524"/>
      <c r="DP134" s="524"/>
      <c r="DQ134" s="524"/>
      <c r="DR134" s="524"/>
      <c r="DS134" s="524"/>
      <c r="DT134" s="524"/>
      <c r="DU134" s="524"/>
      <c r="DV134" s="524"/>
      <c r="DW134" s="525"/>
      <c r="DX134" s="453">
        <v>0</v>
      </c>
      <c r="DY134" s="453"/>
      <c r="DZ134" s="453"/>
      <c r="EA134" s="453"/>
      <c r="EB134" s="453"/>
      <c r="EC134" s="453"/>
      <c r="ED134" s="453"/>
      <c r="EE134" s="453">
        <v>0</v>
      </c>
      <c r="EF134" s="453"/>
      <c r="EG134" s="453"/>
      <c r="EH134" s="453"/>
      <c r="EI134" s="453"/>
      <c r="EJ134" s="453"/>
      <c r="EK134" s="453"/>
      <c r="EL134" s="451">
        <f t="shared" si="26"/>
        <v>0</v>
      </c>
      <c r="EM134" s="451"/>
      <c r="EN134" s="451"/>
      <c r="EO134" s="451"/>
      <c r="EP134" s="451"/>
      <c r="EQ134" s="451"/>
      <c r="ER134" s="451"/>
      <c r="ES134" s="453">
        <v>0</v>
      </c>
      <c r="ET134" s="453"/>
      <c r="EU134" s="453"/>
      <c r="EV134" s="453"/>
      <c r="EW134" s="453"/>
      <c r="EX134" s="453"/>
      <c r="EY134" s="453"/>
      <c r="EZ134" s="70"/>
      <c r="FA134" s="70"/>
      <c r="FC134" s="453">
        <v>0</v>
      </c>
      <c r="FD134" s="453"/>
      <c r="FE134" s="453"/>
      <c r="FF134" s="453"/>
      <c r="FG134" s="453">
        <v>0</v>
      </c>
      <c r="FH134" s="453"/>
      <c r="FI134" s="453"/>
      <c r="FJ134" s="453"/>
      <c r="FK134" s="451">
        <f t="shared" si="27"/>
        <v>0</v>
      </c>
      <c r="FL134" s="451"/>
      <c r="FM134" s="451"/>
      <c r="FN134" s="451"/>
      <c r="FO134" s="451"/>
      <c r="FP134" s="451"/>
      <c r="FQ134" s="451"/>
      <c r="FR134" s="453">
        <v>0</v>
      </c>
      <c r="FS134" s="453"/>
      <c r="FT134" s="453"/>
      <c r="FU134" s="453"/>
      <c r="FV134" s="453"/>
      <c r="FW134" s="453"/>
      <c r="FX134" s="453"/>
      <c r="FY134" s="453">
        <v>0</v>
      </c>
      <c r="FZ134" s="453"/>
      <c r="GA134" s="453"/>
      <c r="GB134" s="453"/>
      <c r="GC134" s="453"/>
      <c r="GD134" s="453"/>
      <c r="GE134" s="453"/>
      <c r="GF134" s="435">
        <f t="shared" si="28"/>
        <v>0</v>
      </c>
      <c r="GG134" s="435"/>
      <c r="GH134" s="435"/>
      <c r="GI134" s="435"/>
      <c r="GJ134" s="435"/>
      <c r="GK134" s="435"/>
      <c r="GL134" s="435"/>
      <c r="GM134" s="453">
        <v>0</v>
      </c>
      <c r="GN134" s="453"/>
      <c r="GO134" s="453"/>
      <c r="GP134" s="453"/>
      <c r="GQ134" s="453"/>
      <c r="GR134" s="453"/>
      <c r="GS134" s="453"/>
      <c r="GT134" s="435">
        <f t="shared" si="29"/>
        <v>0</v>
      </c>
      <c r="GU134" s="435"/>
      <c r="GV134" s="435"/>
      <c r="GW134" s="435"/>
      <c r="GX134" s="435"/>
      <c r="GY134" s="435"/>
      <c r="GZ134" s="435"/>
    </row>
    <row r="135" spans="3:208" ht="12.75" customHeight="1" thickBot="1" x14ac:dyDescent="0.25">
      <c r="C135" s="516" t="s">
        <v>229</v>
      </c>
      <c r="D135" s="517"/>
      <c r="E135" s="517"/>
      <c r="F135" s="517"/>
      <c r="G135" s="517"/>
      <c r="H135" s="517"/>
      <c r="I135" s="517"/>
      <c r="J135" s="517"/>
      <c r="K135" s="517"/>
      <c r="L135" s="517"/>
      <c r="M135" s="517"/>
      <c r="N135" s="517"/>
      <c r="O135" s="517"/>
      <c r="P135" s="517"/>
      <c r="Q135" s="517"/>
      <c r="R135" s="517"/>
      <c r="S135" s="517"/>
      <c r="T135" s="517"/>
      <c r="U135" s="517"/>
      <c r="V135" s="517"/>
      <c r="W135" s="517"/>
      <c r="X135" s="518"/>
      <c r="Y135" s="473">
        <f>SUM(Y128:AE134)</f>
        <v>0</v>
      </c>
      <c r="Z135" s="473"/>
      <c r="AA135" s="473"/>
      <c r="AB135" s="473"/>
      <c r="AC135" s="473"/>
      <c r="AD135" s="473"/>
      <c r="AE135" s="473"/>
      <c r="AF135" s="473">
        <f>SUM(AF128:AL134)</f>
        <v>0</v>
      </c>
      <c r="AG135" s="473"/>
      <c r="AH135" s="473"/>
      <c r="AI135" s="473"/>
      <c r="AJ135" s="473"/>
      <c r="AK135" s="473"/>
      <c r="AL135" s="473"/>
      <c r="AM135" s="473">
        <f>SUM(AM128:AS134)</f>
        <v>0</v>
      </c>
      <c r="AN135" s="473"/>
      <c r="AO135" s="473"/>
      <c r="AP135" s="473"/>
      <c r="AQ135" s="473"/>
      <c r="AR135" s="473"/>
      <c r="AS135" s="473"/>
      <c r="AT135" s="473">
        <f>SUM(AT128:AZ134)</f>
        <v>0</v>
      </c>
      <c r="AU135" s="473"/>
      <c r="AV135" s="473"/>
      <c r="AW135" s="473"/>
      <c r="AX135" s="473"/>
      <c r="AY135" s="473"/>
      <c r="AZ135" s="473"/>
      <c r="BB135" s="473">
        <f>SUM(BB128:BE134)</f>
        <v>0</v>
      </c>
      <c r="BC135" s="473"/>
      <c r="BD135" s="473"/>
      <c r="BE135" s="473"/>
      <c r="BF135" s="473">
        <f>SUM(BF128:BI134)</f>
        <v>0</v>
      </c>
      <c r="BG135" s="473"/>
      <c r="BH135" s="473"/>
      <c r="BI135" s="473"/>
      <c r="BJ135" s="473">
        <f>SUM(BJ128:BP134)</f>
        <v>0</v>
      </c>
      <c r="BK135" s="473"/>
      <c r="BL135" s="473"/>
      <c r="BM135" s="473"/>
      <c r="BN135" s="473"/>
      <c r="BO135" s="473"/>
      <c r="BP135" s="473"/>
      <c r="BQ135" s="473">
        <f>SUM(BQ128:BW134)</f>
        <v>0</v>
      </c>
      <c r="BR135" s="473"/>
      <c r="BS135" s="473"/>
      <c r="BT135" s="473"/>
      <c r="BU135" s="473"/>
      <c r="BV135" s="473"/>
      <c r="BW135" s="473"/>
      <c r="BX135" s="473">
        <f>SUM(BX128:CD134)</f>
        <v>0</v>
      </c>
      <c r="BY135" s="473"/>
      <c r="BZ135" s="473"/>
      <c r="CA135" s="473"/>
      <c r="CB135" s="473"/>
      <c r="CC135" s="473"/>
      <c r="CD135" s="473"/>
      <c r="CE135" s="473">
        <f>SUM(CE128:CK134)</f>
        <v>0</v>
      </c>
      <c r="CF135" s="473"/>
      <c r="CG135" s="473"/>
      <c r="CH135" s="473"/>
      <c r="CI135" s="473"/>
      <c r="CJ135" s="473"/>
      <c r="CK135" s="473"/>
      <c r="CL135" s="473">
        <f>SUM(CL128:CR134)</f>
        <v>0</v>
      </c>
      <c r="CM135" s="473"/>
      <c r="CN135" s="473"/>
      <c r="CO135" s="473"/>
      <c r="CP135" s="473"/>
      <c r="CQ135" s="473"/>
      <c r="CR135" s="473"/>
      <c r="CS135" s="473">
        <f>SUM(CS128:CY134)</f>
        <v>0</v>
      </c>
      <c r="CT135" s="473"/>
      <c r="CU135" s="473"/>
      <c r="CV135" s="473"/>
      <c r="CW135" s="473"/>
      <c r="CX135" s="473"/>
      <c r="CY135" s="473"/>
      <c r="DB135" s="529" t="s">
        <v>279</v>
      </c>
      <c r="DC135" s="530"/>
      <c r="DD135" s="530"/>
      <c r="DE135" s="530"/>
      <c r="DF135" s="530"/>
      <c r="DG135" s="530"/>
      <c r="DH135" s="530"/>
      <c r="DI135" s="530"/>
      <c r="DJ135" s="530"/>
      <c r="DK135" s="530"/>
      <c r="DL135" s="530"/>
      <c r="DM135" s="530"/>
      <c r="DN135" s="530"/>
      <c r="DO135" s="530"/>
      <c r="DP135" s="530"/>
      <c r="DQ135" s="530"/>
      <c r="DR135" s="530"/>
      <c r="DS135" s="530"/>
      <c r="DT135" s="530"/>
      <c r="DU135" s="530"/>
      <c r="DV135" s="530"/>
      <c r="DW135" s="531"/>
      <c r="DX135" s="453">
        <v>0</v>
      </c>
      <c r="DY135" s="453"/>
      <c r="DZ135" s="453"/>
      <c r="EA135" s="453"/>
      <c r="EB135" s="453"/>
      <c r="EC135" s="453"/>
      <c r="ED135" s="453"/>
      <c r="EE135" s="453">
        <v>0</v>
      </c>
      <c r="EF135" s="453"/>
      <c r="EG135" s="453"/>
      <c r="EH135" s="453"/>
      <c r="EI135" s="453"/>
      <c r="EJ135" s="453"/>
      <c r="EK135" s="453"/>
      <c r="EL135" s="451">
        <f t="shared" si="26"/>
        <v>0</v>
      </c>
      <c r="EM135" s="451"/>
      <c r="EN135" s="451"/>
      <c r="EO135" s="451"/>
      <c r="EP135" s="451"/>
      <c r="EQ135" s="451"/>
      <c r="ER135" s="451"/>
      <c r="ES135" s="453">
        <v>0</v>
      </c>
      <c r="ET135" s="453"/>
      <c r="EU135" s="453"/>
      <c r="EV135" s="453"/>
      <c r="EW135" s="453"/>
      <c r="EX135" s="453"/>
      <c r="EY135" s="453"/>
      <c r="EZ135" s="70"/>
      <c r="FA135" s="70"/>
      <c r="FC135" s="453">
        <v>0</v>
      </c>
      <c r="FD135" s="453"/>
      <c r="FE135" s="453"/>
      <c r="FF135" s="453"/>
      <c r="FG135" s="453">
        <v>0</v>
      </c>
      <c r="FH135" s="453"/>
      <c r="FI135" s="453"/>
      <c r="FJ135" s="453"/>
      <c r="FK135" s="451">
        <f t="shared" si="27"/>
        <v>0</v>
      </c>
      <c r="FL135" s="451"/>
      <c r="FM135" s="451"/>
      <c r="FN135" s="451"/>
      <c r="FO135" s="451"/>
      <c r="FP135" s="451"/>
      <c r="FQ135" s="451"/>
      <c r="FR135" s="453">
        <v>0</v>
      </c>
      <c r="FS135" s="453"/>
      <c r="FT135" s="453"/>
      <c r="FU135" s="453"/>
      <c r="FV135" s="453"/>
      <c r="FW135" s="453"/>
      <c r="FX135" s="453"/>
      <c r="FY135" s="453">
        <v>0</v>
      </c>
      <c r="FZ135" s="453"/>
      <c r="GA135" s="453"/>
      <c r="GB135" s="453"/>
      <c r="GC135" s="453"/>
      <c r="GD135" s="453"/>
      <c r="GE135" s="453"/>
      <c r="GF135" s="435">
        <f t="shared" si="28"/>
        <v>0</v>
      </c>
      <c r="GG135" s="435"/>
      <c r="GH135" s="435"/>
      <c r="GI135" s="435"/>
      <c r="GJ135" s="435"/>
      <c r="GK135" s="435"/>
      <c r="GL135" s="435"/>
      <c r="GM135" s="453">
        <v>0</v>
      </c>
      <c r="GN135" s="453"/>
      <c r="GO135" s="453"/>
      <c r="GP135" s="453"/>
      <c r="GQ135" s="453"/>
      <c r="GR135" s="453"/>
      <c r="GS135" s="453"/>
      <c r="GT135" s="435">
        <f t="shared" si="29"/>
        <v>0</v>
      </c>
      <c r="GU135" s="435"/>
      <c r="GV135" s="435"/>
      <c r="GW135" s="435"/>
      <c r="GX135" s="435"/>
      <c r="GY135" s="435"/>
      <c r="GZ135" s="435"/>
    </row>
    <row r="136" spans="3:208" ht="12.75" customHeight="1" thickTop="1" x14ac:dyDescent="0.2">
      <c r="C136" s="412" t="s">
        <v>230</v>
      </c>
      <c r="D136" s="413"/>
      <c r="E136" s="413"/>
      <c r="F136" s="413"/>
      <c r="G136" s="413"/>
      <c r="H136" s="413"/>
      <c r="I136" s="413"/>
      <c r="J136" s="413"/>
      <c r="K136" s="413"/>
      <c r="L136" s="413"/>
      <c r="M136" s="413"/>
      <c r="N136" s="413"/>
      <c r="O136" s="413"/>
      <c r="P136" s="413"/>
      <c r="Q136" s="413"/>
      <c r="R136" s="413"/>
      <c r="S136" s="413"/>
      <c r="T136" s="413"/>
      <c r="U136" s="413"/>
      <c r="V136" s="413"/>
      <c r="W136" s="413"/>
      <c r="X136" s="414"/>
      <c r="Y136" s="466"/>
      <c r="Z136" s="466"/>
      <c r="AA136" s="466"/>
      <c r="AB136" s="466"/>
      <c r="AC136" s="466"/>
      <c r="AD136" s="466"/>
      <c r="AE136" s="466"/>
      <c r="AF136" s="466"/>
      <c r="AG136" s="466"/>
      <c r="AH136" s="466"/>
      <c r="AI136" s="466"/>
      <c r="AJ136" s="466"/>
      <c r="AK136" s="466"/>
      <c r="AL136" s="466"/>
      <c r="AM136" s="466"/>
      <c r="AN136" s="466"/>
      <c r="AO136" s="466"/>
      <c r="AP136" s="466"/>
      <c r="AQ136" s="466"/>
      <c r="AR136" s="466"/>
      <c r="AS136" s="466"/>
      <c r="AT136" s="466"/>
      <c r="AU136" s="466"/>
      <c r="AV136" s="466"/>
      <c r="AW136" s="466"/>
      <c r="AX136" s="466"/>
      <c r="AY136" s="466"/>
      <c r="AZ136" s="466"/>
      <c r="BB136" s="466"/>
      <c r="BC136" s="466"/>
      <c r="BD136" s="466"/>
      <c r="BE136" s="466"/>
      <c r="BF136" s="466"/>
      <c r="BG136" s="466"/>
      <c r="BH136" s="466"/>
      <c r="BI136" s="466"/>
      <c r="BJ136" s="466"/>
      <c r="BK136" s="466"/>
      <c r="BL136" s="466"/>
      <c r="BM136" s="466"/>
      <c r="BN136" s="466"/>
      <c r="BO136" s="466"/>
      <c r="BP136" s="466"/>
      <c r="BQ136" s="466"/>
      <c r="BR136" s="466"/>
      <c r="BS136" s="466"/>
      <c r="BT136" s="466"/>
      <c r="BU136" s="466"/>
      <c r="BV136" s="466"/>
      <c r="BW136" s="466"/>
      <c r="BX136" s="466"/>
      <c r="BY136" s="466"/>
      <c r="BZ136" s="466"/>
      <c r="CA136" s="466"/>
      <c r="CB136" s="466"/>
      <c r="CC136" s="466"/>
      <c r="CD136" s="466"/>
      <c r="CE136" s="466"/>
      <c r="CF136" s="466"/>
      <c r="CG136" s="466"/>
      <c r="CH136" s="466"/>
      <c r="CI136" s="466"/>
      <c r="CJ136" s="466"/>
      <c r="CK136" s="466"/>
      <c r="CL136" s="466"/>
      <c r="CM136" s="466"/>
      <c r="CN136" s="466"/>
      <c r="CO136" s="466"/>
      <c r="CP136" s="466"/>
      <c r="CQ136" s="466"/>
      <c r="CR136" s="466"/>
      <c r="CS136" s="466"/>
      <c r="CT136" s="466"/>
      <c r="CU136" s="466"/>
      <c r="CV136" s="466"/>
      <c r="CW136" s="466"/>
      <c r="CX136" s="466"/>
      <c r="CY136" s="466"/>
      <c r="DB136" s="529" t="s">
        <v>280</v>
      </c>
      <c r="DC136" s="530"/>
      <c r="DD136" s="530"/>
      <c r="DE136" s="530"/>
      <c r="DF136" s="530"/>
      <c r="DG136" s="530"/>
      <c r="DH136" s="530"/>
      <c r="DI136" s="530"/>
      <c r="DJ136" s="530"/>
      <c r="DK136" s="530"/>
      <c r="DL136" s="530"/>
      <c r="DM136" s="530"/>
      <c r="DN136" s="530"/>
      <c r="DO136" s="530"/>
      <c r="DP136" s="530"/>
      <c r="DQ136" s="530"/>
      <c r="DR136" s="530"/>
      <c r="DS136" s="530"/>
      <c r="DT136" s="530"/>
      <c r="DU136" s="530"/>
      <c r="DV136" s="530"/>
      <c r="DW136" s="531"/>
      <c r="DX136" s="453">
        <v>0</v>
      </c>
      <c r="DY136" s="453"/>
      <c r="DZ136" s="453"/>
      <c r="EA136" s="453"/>
      <c r="EB136" s="453"/>
      <c r="EC136" s="453"/>
      <c r="ED136" s="453"/>
      <c r="EE136" s="453">
        <v>0</v>
      </c>
      <c r="EF136" s="453"/>
      <c r="EG136" s="453"/>
      <c r="EH136" s="453"/>
      <c r="EI136" s="453"/>
      <c r="EJ136" s="453"/>
      <c r="EK136" s="453"/>
      <c r="EL136" s="451">
        <f t="shared" si="26"/>
        <v>0</v>
      </c>
      <c r="EM136" s="451"/>
      <c r="EN136" s="451"/>
      <c r="EO136" s="451"/>
      <c r="EP136" s="451"/>
      <c r="EQ136" s="451"/>
      <c r="ER136" s="451"/>
      <c r="ES136" s="453">
        <v>0</v>
      </c>
      <c r="ET136" s="453"/>
      <c r="EU136" s="453"/>
      <c r="EV136" s="453"/>
      <c r="EW136" s="453"/>
      <c r="EX136" s="453"/>
      <c r="EY136" s="453"/>
      <c r="EZ136" s="70"/>
      <c r="FA136" s="70"/>
      <c r="FC136" s="453">
        <v>0</v>
      </c>
      <c r="FD136" s="453"/>
      <c r="FE136" s="453"/>
      <c r="FF136" s="453"/>
      <c r="FG136" s="453">
        <v>0</v>
      </c>
      <c r="FH136" s="453"/>
      <c r="FI136" s="453"/>
      <c r="FJ136" s="453"/>
      <c r="FK136" s="451">
        <f t="shared" si="27"/>
        <v>0</v>
      </c>
      <c r="FL136" s="451"/>
      <c r="FM136" s="451"/>
      <c r="FN136" s="451"/>
      <c r="FO136" s="451"/>
      <c r="FP136" s="451"/>
      <c r="FQ136" s="451"/>
      <c r="FR136" s="453">
        <v>0</v>
      </c>
      <c r="FS136" s="453"/>
      <c r="FT136" s="453"/>
      <c r="FU136" s="453"/>
      <c r="FV136" s="453"/>
      <c r="FW136" s="453"/>
      <c r="FX136" s="453"/>
      <c r="FY136" s="453">
        <v>0</v>
      </c>
      <c r="FZ136" s="453"/>
      <c r="GA136" s="453"/>
      <c r="GB136" s="453"/>
      <c r="GC136" s="453"/>
      <c r="GD136" s="453"/>
      <c r="GE136" s="453"/>
      <c r="GF136" s="435">
        <f t="shared" si="28"/>
        <v>0</v>
      </c>
      <c r="GG136" s="435"/>
      <c r="GH136" s="435"/>
      <c r="GI136" s="435"/>
      <c r="GJ136" s="435"/>
      <c r="GK136" s="435"/>
      <c r="GL136" s="435"/>
      <c r="GM136" s="453">
        <v>0</v>
      </c>
      <c r="GN136" s="453"/>
      <c r="GO136" s="453"/>
      <c r="GP136" s="453"/>
      <c r="GQ136" s="453"/>
      <c r="GR136" s="453"/>
      <c r="GS136" s="453"/>
      <c r="GT136" s="435">
        <f t="shared" si="29"/>
        <v>0</v>
      </c>
      <c r="GU136" s="435"/>
      <c r="GV136" s="435"/>
      <c r="GW136" s="435"/>
      <c r="GX136" s="435"/>
      <c r="GY136" s="435"/>
      <c r="GZ136" s="435"/>
    </row>
    <row r="137" spans="3:208" ht="12.75" customHeight="1" thickBot="1" x14ac:dyDescent="0.25">
      <c r="C137" s="349" t="s">
        <v>231</v>
      </c>
      <c r="D137" s="340"/>
      <c r="E137" s="340"/>
      <c r="F137" s="340"/>
      <c r="G137" s="340"/>
      <c r="H137" s="340"/>
      <c r="I137" s="340"/>
      <c r="J137" s="340"/>
      <c r="K137" s="340"/>
      <c r="L137" s="340"/>
      <c r="M137" s="340"/>
      <c r="N137" s="340"/>
      <c r="O137" s="340"/>
      <c r="P137" s="340"/>
      <c r="Q137" s="340"/>
      <c r="R137" s="340"/>
      <c r="S137" s="340"/>
      <c r="T137" s="340"/>
      <c r="U137" s="340"/>
      <c r="V137" s="340"/>
      <c r="W137" s="340"/>
      <c r="X137" s="378"/>
      <c r="Y137" s="453">
        <v>0</v>
      </c>
      <c r="Z137" s="453"/>
      <c r="AA137" s="453"/>
      <c r="AB137" s="453"/>
      <c r="AC137" s="453"/>
      <c r="AD137" s="453"/>
      <c r="AE137" s="453"/>
      <c r="AF137" s="453">
        <v>0</v>
      </c>
      <c r="AG137" s="453"/>
      <c r="AH137" s="453"/>
      <c r="AI137" s="453"/>
      <c r="AJ137" s="453"/>
      <c r="AK137" s="453"/>
      <c r="AL137" s="453"/>
      <c r="AM137" s="451">
        <f t="shared" ref="AM137:AM144" si="30">Y137-AF137</f>
        <v>0</v>
      </c>
      <c r="AN137" s="451"/>
      <c r="AO137" s="451"/>
      <c r="AP137" s="451"/>
      <c r="AQ137" s="451"/>
      <c r="AR137" s="451"/>
      <c r="AS137" s="451"/>
      <c r="AT137" s="453">
        <v>0</v>
      </c>
      <c r="AU137" s="453"/>
      <c r="AV137" s="453"/>
      <c r="AW137" s="453"/>
      <c r="AX137" s="453"/>
      <c r="AY137" s="453"/>
      <c r="AZ137" s="453"/>
      <c r="BA137" s="70"/>
      <c r="BB137" s="453">
        <v>0</v>
      </c>
      <c r="BC137" s="453"/>
      <c r="BD137" s="453"/>
      <c r="BE137" s="453"/>
      <c r="BF137" s="453">
        <v>0</v>
      </c>
      <c r="BG137" s="453"/>
      <c r="BH137" s="453"/>
      <c r="BI137" s="453"/>
      <c r="BJ137" s="451">
        <f t="shared" ref="BJ137:BJ144" si="31">BB137-BF137+AT137+AM137+AF137-Y137</f>
        <v>0</v>
      </c>
      <c r="BK137" s="451"/>
      <c r="BL137" s="451"/>
      <c r="BM137" s="451"/>
      <c r="BN137" s="451"/>
      <c r="BO137" s="451"/>
      <c r="BP137" s="451"/>
      <c r="BQ137" s="453">
        <v>0</v>
      </c>
      <c r="BR137" s="453"/>
      <c r="BS137" s="453"/>
      <c r="BT137" s="453"/>
      <c r="BU137" s="453"/>
      <c r="BV137" s="453"/>
      <c r="BW137" s="453"/>
      <c r="BX137" s="453">
        <v>0</v>
      </c>
      <c r="BY137" s="453"/>
      <c r="BZ137" s="453"/>
      <c r="CA137" s="453"/>
      <c r="CB137" s="453"/>
      <c r="CC137" s="453"/>
      <c r="CD137" s="453"/>
      <c r="CE137" s="435">
        <f t="shared" ref="CE137:CE144" si="32">BJ137-BQ137-BX137</f>
        <v>0</v>
      </c>
      <c r="CF137" s="435"/>
      <c r="CG137" s="435"/>
      <c r="CH137" s="435"/>
      <c r="CI137" s="435"/>
      <c r="CJ137" s="435"/>
      <c r="CK137" s="435"/>
      <c r="CL137" s="453">
        <v>0</v>
      </c>
      <c r="CM137" s="453"/>
      <c r="CN137" s="453"/>
      <c r="CO137" s="453"/>
      <c r="CP137" s="453"/>
      <c r="CQ137" s="453"/>
      <c r="CR137" s="453"/>
      <c r="CS137" s="435">
        <f t="shared" ref="CS137:CS144" si="33">CL137</f>
        <v>0</v>
      </c>
      <c r="CT137" s="435"/>
      <c r="CU137" s="435"/>
      <c r="CV137" s="435"/>
      <c r="CW137" s="435"/>
      <c r="CX137" s="435"/>
      <c r="CY137" s="435"/>
      <c r="DB137" s="535" t="s">
        <v>281</v>
      </c>
      <c r="DC137" s="536"/>
      <c r="DD137" s="536"/>
      <c r="DE137" s="536"/>
      <c r="DF137" s="536"/>
      <c r="DG137" s="536"/>
      <c r="DH137" s="536"/>
      <c r="DI137" s="536"/>
      <c r="DJ137" s="536"/>
      <c r="DK137" s="536"/>
      <c r="DL137" s="536"/>
      <c r="DM137" s="536"/>
      <c r="DN137" s="536"/>
      <c r="DO137" s="536"/>
      <c r="DP137" s="536"/>
      <c r="DQ137" s="536"/>
      <c r="DR137" s="536"/>
      <c r="DS137" s="536"/>
      <c r="DT137" s="536"/>
      <c r="DU137" s="536"/>
      <c r="DV137" s="536"/>
      <c r="DW137" s="537"/>
      <c r="DX137" s="463">
        <f>SUM(DX128:ED136)</f>
        <v>0</v>
      </c>
      <c r="DY137" s="463"/>
      <c r="DZ137" s="463"/>
      <c r="EA137" s="463"/>
      <c r="EB137" s="463"/>
      <c r="EC137" s="463"/>
      <c r="ED137" s="463"/>
      <c r="EE137" s="463">
        <f>SUM(EE128:EK136)</f>
        <v>0</v>
      </c>
      <c r="EF137" s="463"/>
      <c r="EG137" s="463"/>
      <c r="EH137" s="463"/>
      <c r="EI137" s="463"/>
      <c r="EJ137" s="463"/>
      <c r="EK137" s="463"/>
      <c r="EL137" s="463">
        <f>SUM(EL128:ER136)</f>
        <v>0</v>
      </c>
      <c r="EM137" s="463"/>
      <c r="EN137" s="463"/>
      <c r="EO137" s="463"/>
      <c r="EP137" s="463"/>
      <c r="EQ137" s="463"/>
      <c r="ER137" s="463"/>
      <c r="ES137" s="463">
        <f>SUM(ES128:EY136)</f>
        <v>0</v>
      </c>
      <c r="ET137" s="463"/>
      <c r="EU137" s="463"/>
      <c r="EV137" s="463"/>
      <c r="EW137" s="463"/>
      <c r="EX137" s="463"/>
      <c r="EY137" s="463"/>
      <c r="FC137" s="463">
        <f>SUM(FC128:FF136)</f>
        <v>0</v>
      </c>
      <c r="FD137" s="463"/>
      <c r="FE137" s="463"/>
      <c r="FF137" s="463"/>
      <c r="FG137" s="463">
        <f>SUM(FG128:FJ136)</f>
        <v>0</v>
      </c>
      <c r="FH137" s="463"/>
      <c r="FI137" s="463"/>
      <c r="FJ137" s="463"/>
      <c r="FK137" s="463">
        <f>SUM(FK128:FQ136)</f>
        <v>0</v>
      </c>
      <c r="FL137" s="463"/>
      <c r="FM137" s="463"/>
      <c r="FN137" s="463"/>
      <c r="FO137" s="463"/>
      <c r="FP137" s="463"/>
      <c r="FQ137" s="463"/>
      <c r="FR137" s="463">
        <f>SUM(FR128:FX136)</f>
        <v>0</v>
      </c>
      <c r="FS137" s="463"/>
      <c r="FT137" s="463"/>
      <c r="FU137" s="463"/>
      <c r="FV137" s="463"/>
      <c r="FW137" s="463"/>
      <c r="FX137" s="463"/>
      <c r="FY137" s="463">
        <f>SUM(FY128:GE136)</f>
        <v>0</v>
      </c>
      <c r="FZ137" s="463"/>
      <c r="GA137" s="463"/>
      <c r="GB137" s="463"/>
      <c r="GC137" s="463"/>
      <c r="GD137" s="463"/>
      <c r="GE137" s="463"/>
      <c r="GF137" s="463">
        <f>SUM(GF128:GL136)</f>
        <v>0</v>
      </c>
      <c r="GG137" s="463"/>
      <c r="GH137" s="463"/>
      <c r="GI137" s="463"/>
      <c r="GJ137" s="463"/>
      <c r="GK137" s="463"/>
      <c r="GL137" s="463"/>
      <c r="GM137" s="463">
        <f>SUM(GM128:GS136)</f>
        <v>0</v>
      </c>
      <c r="GN137" s="463"/>
      <c r="GO137" s="463"/>
      <c r="GP137" s="463"/>
      <c r="GQ137" s="463"/>
      <c r="GR137" s="463"/>
      <c r="GS137" s="463"/>
      <c r="GT137" s="463">
        <f>SUM(GT128:GZ136)</f>
        <v>0</v>
      </c>
      <c r="GU137" s="463"/>
      <c r="GV137" s="463"/>
      <c r="GW137" s="463"/>
      <c r="GX137" s="463"/>
      <c r="GY137" s="463"/>
      <c r="GZ137" s="463"/>
    </row>
    <row r="138" spans="3:208" ht="12.75" customHeight="1" thickTop="1" x14ac:dyDescent="0.2">
      <c r="C138" s="349" t="s">
        <v>232</v>
      </c>
      <c r="D138" s="340"/>
      <c r="E138" s="340"/>
      <c r="F138" s="340"/>
      <c r="G138" s="340"/>
      <c r="H138" s="340"/>
      <c r="I138" s="340"/>
      <c r="J138" s="340"/>
      <c r="K138" s="340"/>
      <c r="L138" s="340"/>
      <c r="M138" s="340"/>
      <c r="N138" s="340"/>
      <c r="O138" s="340"/>
      <c r="P138" s="340"/>
      <c r="Q138" s="340"/>
      <c r="R138" s="340"/>
      <c r="S138" s="340"/>
      <c r="T138" s="340"/>
      <c r="U138" s="340"/>
      <c r="V138" s="340"/>
      <c r="W138" s="340"/>
      <c r="X138" s="378"/>
      <c r="Y138" s="453">
        <v>0</v>
      </c>
      <c r="Z138" s="453"/>
      <c r="AA138" s="453"/>
      <c r="AB138" s="453"/>
      <c r="AC138" s="453"/>
      <c r="AD138" s="453"/>
      <c r="AE138" s="453"/>
      <c r="AF138" s="453">
        <v>0</v>
      </c>
      <c r="AG138" s="453"/>
      <c r="AH138" s="453"/>
      <c r="AI138" s="453"/>
      <c r="AJ138" s="453"/>
      <c r="AK138" s="453"/>
      <c r="AL138" s="453"/>
      <c r="AM138" s="451">
        <f t="shared" si="30"/>
        <v>0</v>
      </c>
      <c r="AN138" s="451"/>
      <c r="AO138" s="451"/>
      <c r="AP138" s="451"/>
      <c r="AQ138" s="451"/>
      <c r="AR138" s="451"/>
      <c r="AS138" s="451"/>
      <c r="AT138" s="453">
        <v>0</v>
      </c>
      <c r="AU138" s="453"/>
      <c r="AV138" s="453"/>
      <c r="AW138" s="453"/>
      <c r="AX138" s="453"/>
      <c r="AY138" s="453"/>
      <c r="AZ138" s="453"/>
      <c r="BA138" s="70"/>
      <c r="BB138" s="453">
        <v>0</v>
      </c>
      <c r="BC138" s="453"/>
      <c r="BD138" s="453"/>
      <c r="BE138" s="453"/>
      <c r="BF138" s="453">
        <v>0</v>
      </c>
      <c r="BG138" s="453"/>
      <c r="BH138" s="453"/>
      <c r="BI138" s="453"/>
      <c r="BJ138" s="451">
        <f t="shared" si="31"/>
        <v>0</v>
      </c>
      <c r="BK138" s="451"/>
      <c r="BL138" s="451"/>
      <c r="BM138" s="451"/>
      <c r="BN138" s="451"/>
      <c r="BO138" s="451"/>
      <c r="BP138" s="451"/>
      <c r="BQ138" s="453">
        <v>0</v>
      </c>
      <c r="BR138" s="453"/>
      <c r="BS138" s="453"/>
      <c r="BT138" s="453"/>
      <c r="BU138" s="453"/>
      <c r="BV138" s="453"/>
      <c r="BW138" s="453"/>
      <c r="BX138" s="453">
        <v>0</v>
      </c>
      <c r="BY138" s="453"/>
      <c r="BZ138" s="453"/>
      <c r="CA138" s="453"/>
      <c r="CB138" s="453"/>
      <c r="CC138" s="453"/>
      <c r="CD138" s="453"/>
      <c r="CE138" s="435">
        <f t="shared" si="32"/>
        <v>0</v>
      </c>
      <c r="CF138" s="435"/>
      <c r="CG138" s="435"/>
      <c r="CH138" s="435"/>
      <c r="CI138" s="435"/>
      <c r="CJ138" s="435"/>
      <c r="CK138" s="435"/>
      <c r="CL138" s="453">
        <v>0</v>
      </c>
      <c r="CM138" s="453"/>
      <c r="CN138" s="453"/>
      <c r="CO138" s="453"/>
      <c r="CP138" s="453"/>
      <c r="CQ138" s="453"/>
      <c r="CR138" s="453"/>
      <c r="CS138" s="435">
        <f t="shared" si="33"/>
        <v>0</v>
      </c>
      <c r="CT138" s="435"/>
      <c r="CU138" s="435"/>
      <c r="CV138" s="435"/>
      <c r="CW138" s="435"/>
      <c r="CX138" s="435"/>
      <c r="CY138" s="435"/>
      <c r="DB138" s="532">
        <v>93</v>
      </c>
      <c r="DC138" s="533"/>
      <c r="DD138" s="533"/>
      <c r="DE138" s="533"/>
      <c r="DF138" s="533"/>
      <c r="DG138" s="533"/>
      <c r="DH138" s="533"/>
      <c r="DI138" s="533"/>
      <c r="DJ138" s="533"/>
      <c r="DK138" s="533"/>
      <c r="DL138" s="533"/>
      <c r="DM138" s="533"/>
      <c r="DN138" s="533"/>
      <c r="DO138" s="533"/>
      <c r="DP138" s="533"/>
      <c r="DQ138" s="533"/>
      <c r="DR138" s="533"/>
      <c r="DS138" s="533"/>
      <c r="DT138" s="533"/>
      <c r="DU138" s="533"/>
      <c r="DV138" s="533"/>
      <c r="DW138" s="534"/>
      <c r="DX138" s="464"/>
      <c r="DY138" s="464"/>
      <c r="DZ138" s="464"/>
      <c r="EA138" s="464"/>
      <c r="EB138" s="464"/>
      <c r="EC138" s="464"/>
      <c r="ED138" s="464"/>
      <c r="EE138" s="464"/>
      <c r="EF138" s="464"/>
      <c r="EG138" s="464"/>
      <c r="EH138" s="464"/>
      <c r="EI138" s="464"/>
      <c r="EJ138" s="464"/>
      <c r="EK138" s="464"/>
      <c r="EL138" s="464"/>
      <c r="EM138" s="464"/>
      <c r="EN138" s="464"/>
      <c r="EO138" s="464"/>
      <c r="EP138" s="464"/>
      <c r="EQ138" s="464"/>
      <c r="ER138" s="464"/>
      <c r="ES138" s="464"/>
      <c r="ET138" s="464"/>
      <c r="EU138" s="464"/>
      <c r="EV138" s="464"/>
      <c r="EW138" s="464"/>
      <c r="EX138" s="464"/>
      <c r="EY138" s="464"/>
      <c r="FC138" s="464"/>
      <c r="FD138" s="464"/>
      <c r="FE138" s="464"/>
      <c r="FF138" s="464"/>
      <c r="FG138" s="464"/>
      <c r="FH138" s="464"/>
      <c r="FI138" s="464"/>
      <c r="FJ138" s="464"/>
      <c r="FK138" s="464"/>
      <c r="FL138" s="464"/>
      <c r="FM138" s="464"/>
      <c r="FN138" s="464"/>
      <c r="FO138" s="464"/>
      <c r="FP138" s="464"/>
      <c r="FQ138" s="464"/>
      <c r="FR138" s="464"/>
      <c r="FS138" s="464"/>
      <c r="FT138" s="464"/>
      <c r="FU138" s="464"/>
      <c r="FV138" s="464"/>
      <c r="FW138" s="464"/>
      <c r="FX138" s="464"/>
      <c r="FY138" s="464"/>
      <c r="FZ138" s="464"/>
      <c r="GA138" s="464"/>
      <c r="GB138" s="464"/>
      <c r="GC138" s="464"/>
      <c r="GD138" s="464"/>
      <c r="GE138" s="464"/>
      <c r="GF138" s="464"/>
      <c r="GG138" s="464"/>
      <c r="GH138" s="464"/>
      <c r="GI138" s="464"/>
      <c r="GJ138" s="464"/>
      <c r="GK138" s="464"/>
      <c r="GL138" s="464"/>
      <c r="GM138" s="464"/>
      <c r="GN138" s="464"/>
      <c r="GO138" s="464"/>
      <c r="GP138" s="464"/>
      <c r="GQ138" s="464"/>
      <c r="GR138" s="464"/>
      <c r="GS138" s="464"/>
      <c r="GT138" s="464"/>
      <c r="GU138" s="464"/>
      <c r="GV138" s="464"/>
      <c r="GW138" s="464"/>
      <c r="GX138" s="464"/>
      <c r="GY138" s="464"/>
      <c r="GZ138" s="464"/>
    </row>
    <row r="139" spans="3:208" ht="12.75" customHeight="1" x14ac:dyDescent="0.2">
      <c r="C139" s="349" t="s">
        <v>233</v>
      </c>
      <c r="D139" s="340"/>
      <c r="E139" s="340"/>
      <c r="F139" s="340"/>
      <c r="G139" s="340"/>
      <c r="H139" s="340"/>
      <c r="I139" s="340"/>
      <c r="J139" s="340"/>
      <c r="K139" s="340"/>
      <c r="L139" s="340"/>
      <c r="M139" s="340"/>
      <c r="N139" s="340"/>
      <c r="O139" s="340"/>
      <c r="P139" s="340"/>
      <c r="Q139" s="340"/>
      <c r="R139" s="340"/>
      <c r="S139" s="340"/>
      <c r="T139" s="340"/>
      <c r="U139" s="340"/>
      <c r="V139" s="340"/>
      <c r="W139" s="340"/>
      <c r="X139" s="378"/>
      <c r="Y139" s="453">
        <v>0</v>
      </c>
      <c r="Z139" s="453"/>
      <c r="AA139" s="453"/>
      <c r="AB139" s="453"/>
      <c r="AC139" s="453"/>
      <c r="AD139" s="453"/>
      <c r="AE139" s="453"/>
      <c r="AF139" s="453">
        <v>0</v>
      </c>
      <c r="AG139" s="453"/>
      <c r="AH139" s="453"/>
      <c r="AI139" s="453"/>
      <c r="AJ139" s="453"/>
      <c r="AK139" s="453"/>
      <c r="AL139" s="453"/>
      <c r="AM139" s="451">
        <f t="shared" si="30"/>
        <v>0</v>
      </c>
      <c r="AN139" s="451"/>
      <c r="AO139" s="451"/>
      <c r="AP139" s="451"/>
      <c r="AQ139" s="451"/>
      <c r="AR139" s="451"/>
      <c r="AS139" s="451"/>
      <c r="AT139" s="453">
        <v>0</v>
      </c>
      <c r="AU139" s="453"/>
      <c r="AV139" s="453"/>
      <c r="AW139" s="453"/>
      <c r="AX139" s="453"/>
      <c r="AY139" s="453"/>
      <c r="AZ139" s="453"/>
      <c r="BA139" s="70"/>
      <c r="BB139" s="453">
        <v>0</v>
      </c>
      <c r="BC139" s="453"/>
      <c r="BD139" s="453"/>
      <c r="BE139" s="453"/>
      <c r="BF139" s="453">
        <v>0</v>
      </c>
      <c r="BG139" s="453"/>
      <c r="BH139" s="453"/>
      <c r="BI139" s="453"/>
      <c r="BJ139" s="451">
        <f t="shared" si="31"/>
        <v>0</v>
      </c>
      <c r="BK139" s="451"/>
      <c r="BL139" s="451"/>
      <c r="BM139" s="451"/>
      <c r="BN139" s="451"/>
      <c r="BO139" s="451"/>
      <c r="BP139" s="451"/>
      <c r="BQ139" s="453">
        <v>0</v>
      </c>
      <c r="BR139" s="453"/>
      <c r="BS139" s="453"/>
      <c r="BT139" s="453"/>
      <c r="BU139" s="453"/>
      <c r="BV139" s="453"/>
      <c r="BW139" s="453"/>
      <c r="BX139" s="453">
        <v>0</v>
      </c>
      <c r="BY139" s="453"/>
      <c r="BZ139" s="453"/>
      <c r="CA139" s="453"/>
      <c r="CB139" s="453"/>
      <c r="CC139" s="453"/>
      <c r="CD139" s="453"/>
      <c r="CE139" s="435">
        <f t="shared" si="32"/>
        <v>0</v>
      </c>
      <c r="CF139" s="435"/>
      <c r="CG139" s="435"/>
      <c r="CH139" s="435"/>
      <c r="CI139" s="435"/>
      <c r="CJ139" s="435"/>
      <c r="CK139" s="435"/>
      <c r="CL139" s="453">
        <v>0</v>
      </c>
      <c r="CM139" s="453"/>
      <c r="CN139" s="453"/>
      <c r="CO139" s="453"/>
      <c r="CP139" s="453"/>
      <c r="CQ139" s="453"/>
      <c r="CR139" s="453"/>
      <c r="CS139" s="435">
        <f t="shared" si="33"/>
        <v>0</v>
      </c>
      <c r="CT139" s="435"/>
      <c r="CU139" s="435"/>
      <c r="CV139" s="435"/>
      <c r="CW139" s="435"/>
      <c r="CX139" s="435"/>
      <c r="CY139" s="435"/>
      <c r="DB139" s="523" t="s">
        <v>283</v>
      </c>
      <c r="DC139" s="524"/>
      <c r="DD139" s="524"/>
      <c r="DE139" s="524"/>
      <c r="DF139" s="524"/>
      <c r="DG139" s="524"/>
      <c r="DH139" s="524"/>
      <c r="DI139" s="524"/>
      <c r="DJ139" s="524"/>
      <c r="DK139" s="524"/>
      <c r="DL139" s="524"/>
      <c r="DM139" s="524"/>
      <c r="DN139" s="524"/>
      <c r="DO139" s="524"/>
      <c r="DP139" s="524"/>
      <c r="DQ139" s="524"/>
      <c r="DR139" s="524"/>
      <c r="DS139" s="524"/>
      <c r="DT139" s="524"/>
      <c r="DU139" s="524"/>
      <c r="DV139" s="524"/>
      <c r="DW139" s="525"/>
      <c r="DX139" s="453">
        <v>0</v>
      </c>
      <c r="DY139" s="453"/>
      <c r="DZ139" s="453"/>
      <c r="EA139" s="453"/>
      <c r="EB139" s="453"/>
      <c r="EC139" s="453"/>
      <c r="ED139" s="453"/>
      <c r="EE139" s="453">
        <v>0</v>
      </c>
      <c r="EF139" s="453"/>
      <c r="EG139" s="453"/>
      <c r="EH139" s="453"/>
      <c r="EI139" s="453"/>
      <c r="EJ139" s="453"/>
      <c r="EK139" s="453"/>
      <c r="EL139" s="451">
        <f t="shared" ref="EL139:EL146" si="34">DX139-EE139</f>
        <v>0</v>
      </c>
      <c r="EM139" s="451"/>
      <c r="EN139" s="451"/>
      <c r="EO139" s="451"/>
      <c r="EP139" s="451"/>
      <c r="EQ139" s="451"/>
      <c r="ER139" s="451"/>
      <c r="ES139" s="453">
        <v>0</v>
      </c>
      <c r="ET139" s="453"/>
      <c r="EU139" s="453"/>
      <c r="EV139" s="453"/>
      <c r="EW139" s="453"/>
      <c r="EX139" s="453"/>
      <c r="EY139" s="453"/>
      <c r="EZ139" s="70"/>
      <c r="FA139" s="70"/>
      <c r="FC139" s="453">
        <v>0</v>
      </c>
      <c r="FD139" s="453"/>
      <c r="FE139" s="453"/>
      <c r="FF139" s="453"/>
      <c r="FG139" s="453">
        <v>0</v>
      </c>
      <c r="FH139" s="453"/>
      <c r="FI139" s="453"/>
      <c r="FJ139" s="453"/>
      <c r="FK139" s="451">
        <f t="shared" ref="FK139:FK146" si="35">FC139-FG139+ES139+EL139+EE139-DX139</f>
        <v>0</v>
      </c>
      <c r="FL139" s="451"/>
      <c r="FM139" s="451"/>
      <c r="FN139" s="451"/>
      <c r="FO139" s="451"/>
      <c r="FP139" s="451"/>
      <c r="FQ139" s="451"/>
      <c r="FR139" s="453">
        <v>0</v>
      </c>
      <c r="FS139" s="453"/>
      <c r="FT139" s="453"/>
      <c r="FU139" s="453"/>
      <c r="FV139" s="453"/>
      <c r="FW139" s="453"/>
      <c r="FX139" s="453"/>
      <c r="FY139" s="453">
        <v>0</v>
      </c>
      <c r="FZ139" s="453"/>
      <c r="GA139" s="453"/>
      <c r="GB139" s="453"/>
      <c r="GC139" s="453"/>
      <c r="GD139" s="453"/>
      <c r="GE139" s="453"/>
      <c r="GF139" s="435">
        <f t="shared" ref="GF139:GF146" si="36">FK139-FR139-FY139</f>
        <v>0</v>
      </c>
      <c r="GG139" s="435"/>
      <c r="GH139" s="435"/>
      <c r="GI139" s="435"/>
      <c r="GJ139" s="435"/>
      <c r="GK139" s="435"/>
      <c r="GL139" s="435"/>
      <c r="GM139" s="453">
        <v>0</v>
      </c>
      <c r="GN139" s="453"/>
      <c r="GO139" s="453"/>
      <c r="GP139" s="453"/>
      <c r="GQ139" s="453"/>
      <c r="GR139" s="453"/>
      <c r="GS139" s="453"/>
      <c r="GT139" s="435">
        <f>GM139</f>
        <v>0</v>
      </c>
      <c r="GU139" s="435"/>
      <c r="GV139" s="435"/>
      <c r="GW139" s="435"/>
      <c r="GX139" s="435"/>
      <c r="GY139" s="435"/>
      <c r="GZ139" s="435"/>
    </row>
    <row r="140" spans="3:208" ht="12.75" customHeight="1" x14ac:dyDescent="0.2">
      <c r="C140" s="349" t="s">
        <v>234</v>
      </c>
      <c r="D140" s="340"/>
      <c r="E140" s="340"/>
      <c r="F140" s="340"/>
      <c r="G140" s="340"/>
      <c r="H140" s="340"/>
      <c r="I140" s="340"/>
      <c r="J140" s="340"/>
      <c r="K140" s="340"/>
      <c r="L140" s="340"/>
      <c r="M140" s="340"/>
      <c r="N140" s="340"/>
      <c r="O140" s="340"/>
      <c r="P140" s="340"/>
      <c r="Q140" s="340"/>
      <c r="R140" s="340"/>
      <c r="S140" s="340"/>
      <c r="T140" s="340"/>
      <c r="U140" s="340"/>
      <c r="V140" s="340"/>
      <c r="W140" s="340"/>
      <c r="X140" s="378"/>
      <c r="Y140" s="453">
        <v>0</v>
      </c>
      <c r="Z140" s="453"/>
      <c r="AA140" s="453"/>
      <c r="AB140" s="453"/>
      <c r="AC140" s="453"/>
      <c r="AD140" s="453"/>
      <c r="AE140" s="453"/>
      <c r="AF140" s="453">
        <v>0</v>
      </c>
      <c r="AG140" s="453"/>
      <c r="AH140" s="453"/>
      <c r="AI140" s="453"/>
      <c r="AJ140" s="453"/>
      <c r="AK140" s="453"/>
      <c r="AL140" s="453"/>
      <c r="AM140" s="451">
        <f t="shared" si="30"/>
        <v>0</v>
      </c>
      <c r="AN140" s="451"/>
      <c r="AO140" s="451"/>
      <c r="AP140" s="451"/>
      <c r="AQ140" s="451"/>
      <c r="AR140" s="451"/>
      <c r="AS140" s="451"/>
      <c r="AT140" s="453">
        <v>0</v>
      </c>
      <c r="AU140" s="453"/>
      <c r="AV140" s="453"/>
      <c r="AW140" s="453"/>
      <c r="AX140" s="453"/>
      <c r="AY140" s="453"/>
      <c r="AZ140" s="453"/>
      <c r="BA140" s="70"/>
      <c r="BB140" s="453">
        <v>0</v>
      </c>
      <c r="BC140" s="453"/>
      <c r="BD140" s="453"/>
      <c r="BE140" s="453"/>
      <c r="BF140" s="453">
        <v>0</v>
      </c>
      <c r="BG140" s="453"/>
      <c r="BH140" s="453"/>
      <c r="BI140" s="453"/>
      <c r="BJ140" s="451">
        <f t="shared" si="31"/>
        <v>0</v>
      </c>
      <c r="BK140" s="451"/>
      <c r="BL140" s="451"/>
      <c r="BM140" s="451"/>
      <c r="BN140" s="451"/>
      <c r="BO140" s="451"/>
      <c r="BP140" s="451"/>
      <c r="BQ140" s="453">
        <v>0</v>
      </c>
      <c r="BR140" s="453"/>
      <c r="BS140" s="453"/>
      <c r="BT140" s="453"/>
      <c r="BU140" s="453"/>
      <c r="BV140" s="453"/>
      <c r="BW140" s="453"/>
      <c r="BX140" s="453">
        <v>0</v>
      </c>
      <c r="BY140" s="453"/>
      <c r="BZ140" s="453"/>
      <c r="CA140" s="453"/>
      <c r="CB140" s="453"/>
      <c r="CC140" s="453"/>
      <c r="CD140" s="453"/>
      <c r="CE140" s="435">
        <f t="shared" si="32"/>
        <v>0</v>
      </c>
      <c r="CF140" s="435"/>
      <c r="CG140" s="435"/>
      <c r="CH140" s="435"/>
      <c r="CI140" s="435"/>
      <c r="CJ140" s="435"/>
      <c r="CK140" s="435"/>
      <c r="CL140" s="453">
        <v>0</v>
      </c>
      <c r="CM140" s="453"/>
      <c r="CN140" s="453"/>
      <c r="CO140" s="453"/>
      <c r="CP140" s="453"/>
      <c r="CQ140" s="453"/>
      <c r="CR140" s="453"/>
      <c r="CS140" s="435">
        <f t="shared" si="33"/>
        <v>0</v>
      </c>
      <c r="CT140" s="435"/>
      <c r="CU140" s="435"/>
      <c r="CV140" s="435"/>
      <c r="CW140" s="435"/>
      <c r="CX140" s="435"/>
      <c r="CY140" s="435"/>
      <c r="DB140" s="523" t="s">
        <v>284</v>
      </c>
      <c r="DC140" s="524"/>
      <c r="DD140" s="524"/>
      <c r="DE140" s="524"/>
      <c r="DF140" s="524"/>
      <c r="DG140" s="524"/>
      <c r="DH140" s="524"/>
      <c r="DI140" s="524"/>
      <c r="DJ140" s="524"/>
      <c r="DK140" s="524"/>
      <c r="DL140" s="524"/>
      <c r="DM140" s="524"/>
      <c r="DN140" s="524"/>
      <c r="DO140" s="524"/>
      <c r="DP140" s="524"/>
      <c r="DQ140" s="524"/>
      <c r="DR140" s="524"/>
      <c r="DS140" s="524"/>
      <c r="DT140" s="524"/>
      <c r="DU140" s="524"/>
      <c r="DV140" s="524"/>
      <c r="DW140" s="525"/>
      <c r="DX140" s="453">
        <v>0</v>
      </c>
      <c r="DY140" s="453"/>
      <c r="DZ140" s="453"/>
      <c r="EA140" s="453"/>
      <c r="EB140" s="453"/>
      <c r="EC140" s="453"/>
      <c r="ED140" s="453"/>
      <c r="EE140" s="453">
        <v>0</v>
      </c>
      <c r="EF140" s="453"/>
      <c r="EG140" s="453"/>
      <c r="EH140" s="453"/>
      <c r="EI140" s="453"/>
      <c r="EJ140" s="453"/>
      <c r="EK140" s="453"/>
      <c r="EL140" s="451">
        <f t="shared" si="34"/>
        <v>0</v>
      </c>
      <c r="EM140" s="451"/>
      <c r="EN140" s="451"/>
      <c r="EO140" s="451"/>
      <c r="EP140" s="451"/>
      <c r="EQ140" s="451"/>
      <c r="ER140" s="451"/>
      <c r="ES140" s="453">
        <v>0</v>
      </c>
      <c r="ET140" s="453"/>
      <c r="EU140" s="453"/>
      <c r="EV140" s="453"/>
      <c r="EW140" s="453"/>
      <c r="EX140" s="453"/>
      <c r="EY140" s="453"/>
      <c r="EZ140" s="70"/>
      <c r="FA140" s="70"/>
      <c r="FC140" s="453">
        <v>0</v>
      </c>
      <c r="FD140" s="453"/>
      <c r="FE140" s="453"/>
      <c r="FF140" s="453"/>
      <c r="FG140" s="453">
        <v>0</v>
      </c>
      <c r="FH140" s="453"/>
      <c r="FI140" s="453"/>
      <c r="FJ140" s="453"/>
      <c r="FK140" s="451">
        <f t="shared" si="35"/>
        <v>0</v>
      </c>
      <c r="FL140" s="451"/>
      <c r="FM140" s="451"/>
      <c r="FN140" s="451"/>
      <c r="FO140" s="451"/>
      <c r="FP140" s="451"/>
      <c r="FQ140" s="451"/>
      <c r="FR140" s="453">
        <v>0</v>
      </c>
      <c r="FS140" s="453"/>
      <c r="FT140" s="453"/>
      <c r="FU140" s="453"/>
      <c r="FV140" s="453"/>
      <c r="FW140" s="453"/>
      <c r="FX140" s="453"/>
      <c r="FY140" s="453">
        <v>0</v>
      </c>
      <c r="FZ140" s="453"/>
      <c r="GA140" s="453"/>
      <c r="GB140" s="453"/>
      <c r="GC140" s="453"/>
      <c r="GD140" s="453"/>
      <c r="GE140" s="453"/>
      <c r="GF140" s="435">
        <f t="shared" si="36"/>
        <v>0</v>
      </c>
      <c r="GG140" s="435"/>
      <c r="GH140" s="435"/>
      <c r="GI140" s="435"/>
      <c r="GJ140" s="435"/>
      <c r="GK140" s="435"/>
      <c r="GL140" s="435"/>
      <c r="GM140" s="453">
        <v>0</v>
      </c>
      <c r="GN140" s="453"/>
      <c r="GO140" s="453"/>
      <c r="GP140" s="453"/>
      <c r="GQ140" s="453"/>
      <c r="GR140" s="453"/>
      <c r="GS140" s="453"/>
      <c r="GT140" s="435">
        <f t="shared" ref="GT140:GT146" si="37">GM140</f>
        <v>0</v>
      </c>
      <c r="GU140" s="435"/>
      <c r="GV140" s="435"/>
      <c r="GW140" s="435"/>
      <c r="GX140" s="435"/>
      <c r="GY140" s="435"/>
      <c r="GZ140" s="435"/>
    </row>
    <row r="141" spans="3:208" ht="12.75" customHeight="1" x14ac:dyDescent="0.2">
      <c r="C141" s="349" t="s">
        <v>235</v>
      </c>
      <c r="D141" s="340"/>
      <c r="E141" s="340"/>
      <c r="F141" s="340"/>
      <c r="G141" s="340"/>
      <c r="H141" s="340"/>
      <c r="I141" s="340"/>
      <c r="J141" s="340"/>
      <c r="K141" s="340"/>
      <c r="L141" s="340"/>
      <c r="M141" s="340"/>
      <c r="N141" s="340"/>
      <c r="O141" s="340"/>
      <c r="P141" s="340"/>
      <c r="Q141" s="340"/>
      <c r="R141" s="340"/>
      <c r="S141" s="340"/>
      <c r="T141" s="340"/>
      <c r="U141" s="340"/>
      <c r="V141" s="340"/>
      <c r="W141" s="340"/>
      <c r="X141" s="378"/>
      <c r="Y141" s="453">
        <v>0</v>
      </c>
      <c r="Z141" s="453"/>
      <c r="AA141" s="453"/>
      <c r="AB141" s="453"/>
      <c r="AC141" s="453"/>
      <c r="AD141" s="453"/>
      <c r="AE141" s="453"/>
      <c r="AF141" s="453">
        <v>0</v>
      </c>
      <c r="AG141" s="453"/>
      <c r="AH141" s="453"/>
      <c r="AI141" s="453"/>
      <c r="AJ141" s="453"/>
      <c r="AK141" s="453"/>
      <c r="AL141" s="453"/>
      <c r="AM141" s="451">
        <f t="shared" si="30"/>
        <v>0</v>
      </c>
      <c r="AN141" s="451"/>
      <c r="AO141" s="451"/>
      <c r="AP141" s="451"/>
      <c r="AQ141" s="451"/>
      <c r="AR141" s="451"/>
      <c r="AS141" s="451"/>
      <c r="AT141" s="453">
        <v>0</v>
      </c>
      <c r="AU141" s="453"/>
      <c r="AV141" s="453"/>
      <c r="AW141" s="453"/>
      <c r="AX141" s="453"/>
      <c r="AY141" s="453"/>
      <c r="AZ141" s="453"/>
      <c r="BA141" s="70"/>
      <c r="BB141" s="453">
        <v>0</v>
      </c>
      <c r="BC141" s="453"/>
      <c r="BD141" s="453"/>
      <c r="BE141" s="453"/>
      <c r="BF141" s="453">
        <v>0</v>
      </c>
      <c r="BG141" s="453"/>
      <c r="BH141" s="453"/>
      <c r="BI141" s="453"/>
      <c r="BJ141" s="451">
        <f t="shared" si="31"/>
        <v>0</v>
      </c>
      <c r="BK141" s="451"/>
      <c r="BL141" s="451"/>
      <c r="BM141" s="451"/>
      <c r="BN141" s="451"/>
      <c r="BO141" s="451"/>
      <c r="BP141" s="451"/>
      <c r="BQ141" s="453">
        <v>0</v>
      </c>
      <c r="BR141" s="453"/>
      <c r="BS141" s="453"/>
      <c r="BT141" s="453"/>
      <c r="BU141" s="453"/>
      <c r="BV141" s="453"/>
      <c r="BW141" s="453"/>
      <c r="BX141" s="453">
        <v>0</v>
      </c>
      <c r="BY141" s="453"/>
      <c r="BZ141" s="453"/>
      <c r="CA141" s="453"/>
      <c r="CB141" s="453"/>
      <c r="CC141" s="453"/>
      <c r="CD141" s="453"/>
      <c r="CE141" s="435">
        <f t="shared" si="32"/>
        <v>0</v>
      </c>
      <c r="CF141" s="435"/>
      <c r="CG141" s="435"/>
      <c r="CH141" s="435"/>
      <c r="CI141" s="435"/>
      <c r="CJ141" s="435"/>
      <c r="CK141" s="435"/>
      <c r="CL141" s="453">
        <v>0</v>
      </c>
      <c r="CM141" s="453"/>
      <c r="CN141" s="453"/>
      <c r="CO141" s="453"/>
      <c r="CP141" s="453"/>
      <c r="CQ141" s="453"/>
      <c r="CR141" s="453"/>
      <c r="CS141" s="435">
        <f t="shared" si="33"/>
        <v>0</v>
      </c>
      <c r="CT141" s="435"/>
      <c r="CU141" s="435"/>
      <c r="CV141" s="435"/>
      <c r="CW141" s="435"/>
      <c r="CX141" s="435"/>
      <c r="CY141" s="435"/>
      <c r="DB141" s="523" t="s">
        <v>285</v>
      </c>
      <c r="DC141" s="524"/>
      <c r="DD141" s="524"/>
      <c r="DE141" s="524"/>
      <c r="DF141" s="524"/>
      <c r="DG141" s="524"/>
      <c r="DH141" s="524"/>
      <c r="DI141" s="524"/>
      <c r="DJ141" s="524"/>
      <c r="DK141" s="524"/>
      <c r="DL141" s="524"/>
      <c r="DM141" s="524"/>
      <c r="DN141" s="524"/>
      <c r="DO141" s="524"/>
      <c r="DP141" s="524"/>
      <c r="DQ141" s="524"/>
      <c r="DR141" s="524"/>
      <c r="DS141" s="524"/>
      <c r="DT141" s="524"/>
      <c r="DU141" s="524"/>
      <c r="DV141" s="524"/>
      <c r="DW141" s="525"/>
      <c r="DX141" s="453">
        <v>0</v>
      </c>
      <c r="DY141" s="453"/>
      <c r="DZ141" s="453"/>
      <c r="EA141" s="453"/>
      <c r="EB141" s="453"/>
      <c r="EC141" s="453"/>
      <c r="ED141" s="453"/>
      <c r="EE141" s="453">
        <v>0</v>
      </c>
      <c r="EF141" s="453"/>
      <c r="EG141" s="453"/>
      <c r="EH141" s="453"/>
      <c r="EI141" s="453"/>
      <c r="EJ141" s="453"/>
      <c r="EK141" s="453"/>
      <c r="EL141" s="451">
        <f t="shared" si="34"/>
        <v>0</v>
      </c>
      <c r="EM141" s="451"/>
      <c r="EN141" s="451"/>
      <c r="EO141" s="451"/>
      <c r="EP141" s="451"/>
      <c r="EQ141" s="451"/>
      <c r="ER141" s="451"/>
      <c r="ES141" s="453">
        <v>0</v>
      </c>
      <c r="ET141" s="453"/>
      <c r="EU141" s="453"/>
      <c r="EV141" s="453"/>
      <c r="EW141" s="453"/>
      <c r="EX141" s="453"/>
      <c r="EY141" s="453"/>
      <c r="EZ141" s="70"/>
      <c r="FA141" s="70"/>
      <c r="FC141" s="453">
        <v>0</v>
      </c>
      <c r="FD141" s="453"/>
      <c r="FE141" s="453"/>
      <c r="FF141" s="453"/>
      <c r="FG141" s="453">
        <v>0</v>
      </c>
      <c r="FH141" s="453"/>
      <c r="FI141" s="453"/>
      <c r="FJ141" s="453"/>
      <c r="FK141" s="451">
        <f t="shared" si="35"/>
        <v>0</v>
      </c>
      <c r="FL141" s="451"/>
      <c r="FM141" s="451"/>
      <c r="FN141" s="451"/>
      <c r="FO141" s="451"/>
      <c r="FP141" s="451"/>
      <c r="FQ141" s="451"/>
      <c r="FR141" s="453">
        <v>0</v>
      </c>
      <c r="FS141" s="453"/>
      <c r="FT141" s="453"/>
      <c r="FU141" s="453"/>
      <c r="FV141" s="453"/>
      <c r="FW141" s="453"/>
      <c r="FX141" s="453"/>
      <c r="FY141" s="453">
        <v>0</v>
      </c>
      <c r="FZ141" s="453"/>
      <c r="GA141" s="453"/>
      <c r="GB141" s="453"/>
      <c r="GC141" s="453"/>
      <c r="GD141" s="453"/>
      <c r="GE141" s="453"/>
      <c r="GF141" s="435">
        <f t="shared" si="36"/>
        <v>0</v>
      </c>
      <c r="GG141" s="435"/>
      <c r="GH141" s="435"/>
      <c r="GI141" s="435"/>
      <c r="GJ141" s="435"/>
      <c r="GK141" s="435"/>
      <c r="GL141" s="435"/>
      <c r="GM141" s="453">
        <v>0</v>
      </c>
      <c r="GN141" s="453"/>
      <c r="GO141" s="453"/>
      <c r="GP141" s="453"/>
      <c r="GQ141" s="453"/>
      <c r="GR141" s="453"/>
      <c r="GS141" s="453"/>
      <c r="GT141" s="435">
        <f t="shared" si="37"/>
        <v>0</v>
      </c>
      <c r="GU141" s="435"/>
      <c r="GV141" s="435"/>
      <c r="GW141" s="435"/>
      <c r="GX141" s="435"/>
      <c r="GY141" s="435"/>
      <c r="GZ141" s="435"/>
    </row>
    <row r="142" spans="3:208" ht="12.75" customHeight="1" x14ac:dyDescent="0.2">
      <c r="C142" s="349" t="s">
        <v>236</v>
      </c>
      <c r="D142" s="340"/>
      <c r="E142" s="340"/>
      <c r="F142" s="340"/>
      <c r="G142" s="340"/>
      <c r="H142" s="340"/>
      <c r="I142" s="340"/>
      <c r="J142" s="340"/>
      <c r="K142" s="340"/>
      <c r="L142" s="340"/>
      <c r="M142" s="340"/>
      <c r="N142" s="340"/>
      <c r="O142" s="340"/>
      <c r="P142" s="340"/>
      <c r="Q142" s="340"/>
      <c r="R142" s="340"/>
      <c r="S142" s="340"/>
      <c r="T142" s="340"/>
      <c r="U142" s="340"/>
      <c r="V142" s="340"/>
      <c r="W142" s="340"/>
      <c r="X142" s="378"/>
      <c r="Y142" s="453">
        <v>0</v>
      </c>
      <c r="Z142" s="453"/>
      <c r="AA142" s="453"/>
      <c r="AB142" s="453"/>
      <c r="AC142" s="453"/>
      <c r="AD142" s="453"/>
      <c r="AE142" s="453"/>
      <c r="AF142" s="453">
        <v>0</v>
      </c>
      <c r="AG142" s="453"/>
      <c r="AH142" s="453"/>
      <c r="AI142" s="453"/>
      <c r="AJ142" s="453"/>
      <c r="AK142" s="453"/>
      <c r="AL142" s="453"/>
      <c r="AM142" s="451">
        <f t="shared" si="30"/>
        <v>0</v>
      </c>
      <c r="AN142" s="451"/>
      <c r="AO142" s="451"/>
      <c r="AP142" s="451"/>
      <c r="AQ142" s="451"/>
      <c r="AR142" s="451"/>
      <c r="AS142" s="451"/>
      <c r="AT142" s="453">
        <v>0</v>
      </c>
      <c r="AU142" s="453"/>
      <c r="AV142" s="453"/>
      <c r="AW142" s="453"/>
      <c r="AX142" s="453"/>
      <c r="AY142" s="453"/>
      <c r="AZ142" s="453"/>
      <c r="BA142" s="70"/>
      <c r="BB142" s="453">
        <v>0</v>
      </c>
      <c r="BC142" s="453"/>
      <c r="BD142" s="453"/>
      <c r="BE142" s="453"/>
      <c r="BF142" s="453">
        <v>0</v>
      </c>
      <c r="BG142" s="453"/>
      <c r="BH142" s="453"/>
      <c r="BI142" s="453"/>
      <c r="BJ142" s="451">
        <f t="shared" si="31"/>
        <v>0</v>
      </c>
      <c r="BK142" s="451"/>
      <c r="BL142" s="451"/>
      <c r="BM142" s="451"/>
      <c r="BN142" s="451"/>
      <c r="BO142" s="451"/>
      <c r="BP142" s="451"/>
      <c r="BQ142" s="453">
        <v>0</v>
      </c>
      <c r="BR142" s="453"/>
      <c r="BS142" s="453"/>
      <c r="BT142" s="453"/>
      <c r="BU142" s="453"/>
      <c r="BV142" s="453"/>
      <c r="BW142" s="453"/>
      <c r="BX142" s="453">
        <v>0</v>
      </c>
      <c r="BY142" s="453"/>
      <c r="BZ142" s="453"/>
      <c r="CA142" s="453"/>
      <c r="CB142" s="453"/>
      <c r="CC142" s="453"/>
      <c r="CD142" s="453"/>
      <c r="CE142" s="435">
        <f t="shared" si="32"/>
        <v>0</v>
      </c>
      <c r="CF142" s="435"/>
      <c r="CG142" s="435"/>
      <c r="CH142" s="435"/>
      <c r="CI142" s="435"/>
      <c r="CJ142" s="435"/>
      <c r="CK142" s="435"/>
      <c r="CL142" s="453">
        <v>0</v>
      </c>
      <c r="CM142" s="453"/>
      <c r="CN142" s="453"/>
      <c r="CO142" s="453"/>
      <c r="CP142" s="453"/>
      <c r="CQ142" s="453"/>
      <c r="CR142" s="453"/>
      <c r="CS142" s="435">
        <f t="shared" si="33"/>
        <v>0</v>
      </c>
      <c r="CT142" s="435"/>
      <c r="CU142" s="435"/>
      <c r="CV142" s="435"/>
      <c r="CW142" s="435"/>
      <c r="CX142" s="435"/>
      <c r="CY142" s="435"/>
      <c r="DB142" s="529" t="s">
        <v>286</v>
      </c>
      <c r="DC142" s="530"/>
      <c r="DD142" s="530"/>
      <c r="DE142" s="530"/>
      <c r="DF142" s="530"/>
      <c r="DG142" s="530"/>
      <c r="DH142" s="530"/>
      <c r="DI142" s="530"/>
      <c r="DJ142" s="530"/>
      <c r="DK142" s="530"/>
      <c r="DL142" s="530"/>
      <c r="DM142" s="530"/>
      <c r="DN142" s="530"/>
      <c r="DO142" s="530"/>
      <c r="DP142" s="530"/>
      <c r="DQ142" s="530"/>
      <c r="DR142" s="530"/>
      <c r="DS142" s="530"/>
      <c r="DT142" s="530"/>
      <c r="DU142" s="530"/>
      <c r="DV142" s="530"/>
      <c r="DW142" s="531"/>
      <c r="DX142" s="453">
        <v>0</v>
      </c>
      <c r="DY142" s="453"/>
      <c r="DZ142" s="453"/>
      <c r="EA142" s="453"/>
      <c r="EB142" s="453"/>
      <c r="EC142" s="453"/>
      <c r="ED142" s="453"/>
      <c r="EE142" s="453">
        <v>0</v>
      </c>
      <c r="EF142" s="453"/>
      <c r="EG142" s="453"/>
      <c r="EH142" s="453"/>
      <c r="EI142" s="453"/>
      <c r="EJ142" s="453"/>
      <c r="EK142" s="453"/>
      <c r="EL142" s="451">
        <f t="shared" si="34"/>
        <v>0</v>
      </c>
      <c r="EM142" s="451"/>
      <c r="EN142" s="451"/>
      <c r="EO142" s="451"/>
      <c r="EP142" s="451"/>
      <c r="EQ142" s="451"/>
      <c r="ER142" s="451"/>
      <c r="ES142" s="453">
        <v>0</v>
      </c>
      <c r="ET142" s="453"/>
      <c r="EU142" s="453"/>
      <c r="EV142" s="453"/>
      <c r="EW142" s="453"/>
      <c r="EX142" s="453"/>
      <c r="EY142" s="453"/>
      <c r="EZ142" s="70"/>
      <c r="FA142" s="70"/>
      <c r="FC142" s="453">
        <v>0</v>
      </c>
      <c r="FD142" s="453"/>
      <c r="FE142" s="453"/>
      <c r="FF142" s="453"/>
      <c r="FG142" s="453">
        <v>0</v>
      </c>
      <c r="FH142" s="453"/>
      <c r="FI142" s="453"/>
      <c r="FJ142" s="453"/>
      <c r="FK142" s="451">
        <f t="shared" si="35"/>
        <v>0</v>
      </c>
      <c r="FL142" s="451"/>
      <c r="FM142" s="451"/>
      <c r="FN142" s="451"/>
      <c r="FO142" s="451"/>
      <c r="FP142" s="451"/>
      <c r="FQ142" s="451"/>
      <c r="FR142" s="453">
        <v>0</v>
      </c>
      <c r="FS142" s="453"/>
      <c r="FT142" s="453"/>
      <c r="FU142" s="453"/>
      <c r="FV142" s="453"/>
      <c r="FW142" s="453"/>
      <c r="FX142" s="453"/>
      <c r="FY142" s="453">
        <v>0</v>
      </c>
      <c r="FZ142" s="453"/>
      <c r="GA142" s="453"/>
      <c r="GB142" s="453"/>
      <c r="GC142" s="453"/>
      <c r="GD142" s="453"/>
      <c r="GE142" s="453"/>
      <c r="GF142" s="435">
        <f t="shared" si="36"/>
        <v>0</v>
      </c>
      <c r="GG142" s="435"/>
      <c r="GH142" s="435"/>
      <c r="GI142" s="435"/>
      <c r="GJ142" s="435"/>
      <c r="GK142" s="435"/>
      <c r="GL142" s="435"/>
      <c r="GM142" s="453">
        <v>0</v>
      </c>
      <c r="GN142" s="453"/>
      <c r="GO142" s="453"/>
      <c r="GP142" s="453"/>
      <c r="GQ142" s="453"/>
      <c r="GR142" s="453"/>
      <c r="GS142" s="453"/>
      <c r="GT142" s="435">
        <f t="shared" si="37"/>
        <v>0</v>
      </c>
      <c r="GU142" s="435"/>
      <c r="GV142" s="435"/>
      <c r="GW142" s="435"/>
      <c r="GX142" s="435"/>
      <c r="GY142" s="435"/>
      <c r="GZ142" s="435"/>
    </row>
    <row r="143" spans="3:208" ht="12.75" customHeight="1" x14ac:dyDescent="0.2">
      <c r="C143" s="349" t="s">
        <v>237</v>
      </c>
      <c r="D143" s="340"/>
      <c r="E143" s="340"/>
      <c r="F143" s="340"/>
      <c r="G143" s="340"/>
      <c r="H143" s="340"/>
      <c r="I143" s="340"/>
      <c r="J143" s="340"/>
      <c r="K143" s="340"/>
      <c r="L143" s="340"/>
      <c r="M143" s="340"/>
      <c r="N143" s="340"/>
      <c r="O143" s="340"/>
      <c r="P143" s="340"/>
      <c r="Q143" s="340"/>
      <c r="R143" s="340"/>
      <c r="S143" s="340"/>
      <c r="T143" s="340"/>
      <c r="U143" s="340"/>
      <c r="V143" s="340"/>
      <c r="W143" s="340"/>
      <c r="X143" s="378"/>
      <c r="Y143" s="453">
        <v>0</v>
      </c>
      <c r="Z143" s="453"/>
      <c r="AA143" s="453"/>
      <c r="AB143" s="453"/>
      <c r="AC143" s="453"/>
      <c r="AD143" s="453"/>
      <c r="AE143" s="453"/>
      <c r="AF143" s="453">
        <v>0</v>
      </c>
      <c r="AG143" s="453"/>
      <c r="AH143" s="453"/>
      <c r="AI143" s="453"/>
      <c r="AJ143" s="453"/>
      <c r="AK143" s="453"/>
      <c r="AL143" s="453"/>
      <c r="AM143" s="451">
        <f t="shared" si="30"/>
        <v>0</v>
      </c>
      <c r="AN143" s="451"/>
      <c r="AO143" s="451"/>
      <c r="AP143" s="451"/>
      <c r="AQ143" s="451"/>
      <c r="AR143" s="451"/>
      <c r="AS143" s="451"/>
      <c r="AT143" s="453">
        <v>0</v>
      </c>
      <c r="AU143" s="453"/>
      <c r="AV143" s="453"/>
      <c r="AW143" s="453"/>
      <c r="AX143" s="453"/>
      <c r="AY143" s="453"/>
      <c r="AZ143" s="453"/>
      <c r="BA143" s="70"/>
      <c r="BB143" s="453">
        <v>0</v>
      </c>
      <c r="BC143" s="453"/>
      <c r="BD143" s="453"/>
      <c r="BE143" s="453"/>
      <c r="BF143" s="453">
        <v>0</v>
      </c>
      <c r="BG143" s="453"/>
      <c r="BH143" s="453"/>
      <c r="BI143" s="453"/>
      <c r="BJ143" s="451">
        <f t="shared" si="31"/>
        <v>0</v>
      </c>
      <c r="BK143" s="451"/>
      <c r="BL143" s="451"/>
      <c r="BM143" s="451"/>
      <c r="BN143" s="451"/>
      <c r="BO143" s="451"/>
      <c r="BP143" s="451"/>
      <c r="BQ143" s="453">
        <v>0</v>
      </c>
      <c r="BR143" s="453"/>
      <c r="BS143" s="453"/>
      <c r="BT143" s="453"/>
      <c r="BU143" s="453"/>
      <c r="BV143" s="453"/>
      <c r="BW143" s="453"/>
      <c r="BX143" s="453">
        <v>0</v>
      </c>
      <c r="BY143" s="453"/>
      <c r="BZ143" s="453"/>
      <c r="CA143" s="453"/>
      <c r="CB143" s="453"/>
      <c r="CC143" s="453"/>
      <c r="CD143" s="453"/>
      <c r="CE143" s="435">
        <f t="shared" si="32"/>
        <v>0</v>
      </c>
      <c r="CF143" s="435"/>
      <c r="CG143" s="435"/>
      <c r="CH143" s="435"/>
      <c r="CI143" s="435"/>
      <c r="CJ143" s="435"/>
      <c r="CK143" s="435"/>
      <c r="CL143" s="453">
        <v>0</v>
      </c>
      <c r="CM143" s="453"/>
      <c r="CN143" s="453"/>
      <c r="CO143" s="453"/>
      <c r="CP143" s="453"/>
      <c r="CQ143" s="453"/>
      <c r="CR143" s="453"/>
      <c r="CS143" s="435">
        <f t="shared" si="33"/>
        <v>0</v>
      </c>
      <c r="CT143" s="435"/>
      <c r="CU143" s="435"/>
      <c r="CV143" s="435"/>
      <c r="CW143" s="435"/>
      <c r="CX143" s="435"/>
      <c r="CY143" s="435"/>
      <c r="DB143" s="523" t="s">
        <v>287</v>
      </c>
      <c r="DC143" s="524"/>
      <c r="DD143" s="524"/>
      <c r="DE143" s="524"/>
      <c r="DF143" s="524"/>
      <c r="DG143" s="524"/>
      <c r="DH143" s="524"/>
      <c r="DI143" s="524"/>
      <c r="DJ143" s="524"/>
      <c r="DK143" s="524"/>
      <c r="DL143" s="524"/>
      <c r="DM143" s="524"/>
      <c r="DN143" s="524"/>
      <c r="DO143" s="524"/>
      <c r="DP143" s="524"/>
      <c r="DQ143" s="524"/>
      <c r="DR143" s="524"/>
      <c r="DS143" s="524"/>
      <c r="DT143" s="524"/>
      <c r="DU143" s="524"/>
      <c r="DV143" s="524"/>
      <c r="DW143" s="525"/>
      <c r="DX143" s="453">
        <v>0</v>
      </c>
      <c r="DY143" s="453"/>
      <c r="DZ143" s="453"/>
      <c r="EA143" s="453"/>
      <c r="EB143" s="453"/>
      <c r="EC143" s="453"/>
      <c r="ED143" s="453"/>
      <c r="EE143" s="453">
        <v>0</v>
      </c>
      <c r="EF143" s="453"/>
      <c r="EG143" s="453"/>
      <c r="EH143" s="453"/>
      <c r="EI143" s="453"/>
      <c r="EJ143" s="453"/>
      <c r="EK143" s="453"/>
      <c r="EL143" s="451">
        <f t="shared" si="34"/>
        <v>0</v>
      </c>
      <c r="EM143" s="451"/>
      <c r="EN143" s="451"/>
      <c r="EO143" s="451"/>
      <c r="EP143" s="451"/>
      <c r="EQ143" s="451"/>
      <c r="ER143" s="451"/>
      <c r="ES143" s="453">
        <v>0</v>
      </c>
      <c r="ET143" s="453"/>
      <c r="EU143" s="453"/>
      <c r="EV143" s="453"/>
      <c r="EW143" s="453"/>
      <c r="EX143" s="453"/>
      <c r="EY143" s="453"/>
      <c r="EZ143" s="70"/>
      <c r="FA143" s="70"/>
      <c r="FC143" s="453">
        <v>0</v>
      </c>
      <c r="FD143" s="453"/>
      <c r="FE143" s="453"/>
      <c r="FF143" s="453"/>
      <c r="FG143" s="453">
        <v>0</v>
      </c>
      <c r="FH143" s="453"/>
      <c r="FI143" s="453"/>
      <c r="FJ143" s="453"/>
      <c r="FK143" s="451">
        <f t="shared" si="35"/>
        <v>0</v>
      </c>
      <c r="FL143" s="451"/>
      <c r="FM143" s="451"/>
      <c r="FN143" s="451"/>
      <c r="FO143" s="451"/>
      <c r="FP143" s="451"/>
      <c r="FQ143" s="451"/>
      <c r="FR143" s="453">
        <v>0</v>
      </c>
      <c r="FS143" s="453"/>
      <c r="FT143" s="453"/>
      <c r="FU143" s="453"/>
      <c r="FV143" s="453"/>
      <c r="FW143" s="453"/>
      <c r="FX143" s="453"/>
      <c r="FY143" s="453">
        <v>0</v>
      </c>
      <c r="FZ143" s="453"/>
      <c r="GA143" s="453"/>
      <c r="GB143" s="453"/>
      <c r="GC143" s="453"/>
      <c r="GD143" s="453"/>
      <c r="GE143" s="453"/>
      <c r="GF143" s="435">
        <f t="shared" si="36"/>
        <v>0</v>
      </c>
      <c r="GG143" s="435"/>
      <c r="GH143" s="435"/>
      <c r="GI143" s="435"/>
      <c r="GJ143" s="435"/>
      <c r="GK143" s="435"/>
      <c r="GL143" s="435"/>
      <c r="GM143" s="453">
        <v>0</v>
      </c>
      <c r="GN143" s="453"/>
      <c r="GO143" s="453"/>
      <c r="GP143" s="453"/>
      <c r="GQ143" s="453"/>
      <c r="GR143" s="453"/>
      <c r="GS143" s="453"/>
      <c r="GT143" s="435">
        <f t="shared" si="37"/>
        <v>0</v>
      </c>
      <c r="GU143" s="435"/>
      <c r="GV143" s="435"/>
      <c r="GW143" s="435"/>
      <c r="GX143" s="435"/>
      <c r="GY143" s="435"/>
      <c r="GZ143" s="435"/>
    </row>
    <row r="144" spans="3:208" ht="12.75" customHeight="1" x14ac:dyDescent="0.2">
      <c r="C144" s="516" t="s">
        <v>238</v>
      </c>
      <c r="D144" s="517"/>
      <c r="E144" s="517"/>
      <c r="F144" s="517"/>
      <c r="G144" s="517"/>
      <c r="H144" s="517"/>
      <c r="I144" s="517"/>
      <c r="J144" s="517"/>
      <c r="K144" s="517"/>
      <c r="L144" s="517"/>
      <c r="M144" s="517"/>
      <c r="N144" s="517"/>
      <c r="O144" s="517"/>
      <c r="P144" s="517"/>
      <c r="Q144" s="517"/>
      <c r="R144" s="517"/>
      <c r="S144" s="517"/>
      <c r="T144" s="517"/>
      <c r="U144" s="517"/>
      <c r="V144" s="517"/>
      <c r="W144" s="517"/>
      <c r="X144" s="518"/>
      <c r="Y144" s="453">
        <v>0</v>
      </c>
      <c r="Z144" s="453"/>
      <c r="AA144" s="453"/>
      <c r="AB144" s="453"/>
      <c r="AC144" s="453"/>
      <c r="AD144" s="453"/>
      <c r="AE144" s="453"/>
      <c r="AF144" s="453">
        <v>0</v>
      </c>
      <c r="AG144" s="453"/>
      <c r="AH144" s="453"/>
      <c r="AI144" s="453"/>
      <c r="AJ144" s="453"/>
      <c r="AK144" s="453"/>
      <c r="AL144" s="453"/>
      <c r="AM144" s="451">
        <f t="shared" si="30"/>
        <v>0</v>
      </c>
      <c r="AN144" s="451"/>
      <c r="AO144" s="451"/>
      <c r="AP144" s="451"/>
      <c r="AQ144" s="451"/>
      <c r="AR144" s="451"/>
      <c r="AS144" s="451"/>
      <c r="AT144" s="453">
        <v>0</v>
      </c>
      <c r="AU144" s="453"/>
      <c r="AV144" s="453"/>
      <c r="AW144" s="453"/>
      <c r="AX144" s="453"/>
      <c r="AY144" s="453"/>
      <c r="AZ144" s="453"/>
      <c r="BA144" s="70"/>
      <c r="BB144" s="453">
        <v>0</v>
      </c>
      <c r="BC144" s="453"/>
      <c r="BD144" s="453"/>
      <c r="BE144" s="453"/>
      <c r="BF144" s="453">
        <v>0</v>
      </c>
      <c r="BG144" s="453"/>
      <c r="BH144" s="453"/>
      <c r="BI144" s="453"/>
      <c r="BJ144" s="451">
        <f t="shared" si="31"/>
        <v>0</v>
      </c>
      <c r="BK144" s="451"/>
      <c r="BL144" s="451"/>
      <c r="BM144" s="451"/>
      <c r="BN144" s="451"/>
      <c r="BO144" s="451"/>
      <c r="BP144" s="451"/>
      <c r="BQ144" s="453">
        <v>0</v>
      </c>
      <c r="BR144" s="453"/>
      <c r="BS144" s="453"/>
      <c r="BT144" s="453"/>
      <c r="BU144" s="453"/>
      <c r="BV144" s="453"/>
      <c r="BW144" s="453"/>
      <c r="BX144" s="453">
        <v>0</v>
      </c>
      <c r="BY144" s="453"/>
      <c r="BZ144" s="453"/>
      <c r="CA144" s="453"/>
      <c r="CB144" s="453"/>
      <c r="CC144" s="453"/>
      <c r="CD144" s="453"/>
      <c r="CE144" s="435">
        <f t="shared" si="32"/>
        <v>0</v>
      </c>
      <c r="CF144" s="435"/>
      <c r="CG144" s="435"/>
      <c r="CH144" s="435"/>
      <c r="CI144" s="435"/>
      <c r="CJ144" s="435"/>
      <c r="CK144" s="435"/>
      <c r="CL144" s="453">
        <v>0</v>
      </c>
      <c r="CM144" s="453"/>
      <c r="CN144" s="453"/>
      <c r="CO144" s="453"/>
      <c r="CP144" s="453"/>
      <c r="CQ144" s="453"/>
      <c r="CR144" s="453"/>
      <c r="CS144" s="435">
        <f t="shared" si="33"/>
        <v>0</v>
      </c>
      <c r="CT144" s="435"/>
      <c r="CU144" s="435"/>
      <c r="CV144" s="435"/>
      <c r="CW144" s="435"/>
      <c r="CX144" s="435"/>
      <c r="CY144" s="435"/>
      <c r="DB144" s="523" t="s">
        <v>288</v>
      </c>
      <c r="DC144" s="524"/>
      <c r="DD144" s="524"/>
      <c r="DE144" s="524"/>
      <c r="DF144" s="524"/>
      <c r="DG144" s="524"/>
      <c r="DH144" s="524"/>
      <c r="DI144" s="524"/>
      <c r="DJ144" s="524"/>
      <c r="DK144" s="524"/>
      <c r="DL144" s="524"/>
      <c r="DM144" s="524"/>
      <c r="DN144" s="524"/>
      <c r="DO144" s="524"/>
      <c r="DP144" s="524"/>
      <c r="DQ144" s="524"/>
      <c r="DR144" s="524"/>
      <c r="DS144" s="524"/>
      <c r="DT144" s="524"/>
      <c r="DU144" s="524"/>
      <c r="DV144" s="524"/>
      <c r="DW144" s="525"/>
      <c r="DX144" s="453">
        <v>0</v>
      </c>
      <c r="DY144" s="453"/>
      <c r="DZ144" s="453"/>
      <c r="EA144" s="453"/>
      <c r="EB144" s="453"/>
      <c r="EC144" s="453"/>
      <c r="ED144" s="453"/>
      <c r="EE144" s="453">
        <v>0</v>
      </c>
      <c r="EF144" s="453"/>
      <c r="EG144" s="453"/>
      <c r="EH144" s="453"/>
      <c r="EI144" s="453"/>
      <c r="EJ144" s="453"/>
      <c r="EK144" s="453"/>
      <c r="EL144" s="451">
        <f t="shared" si="34"/>
        <v>0</v>
      </c>
      <c r="EM144" s="451"/>
      <c r="EN144" s="451"/>
      <c r="EO144" s="451"/>
      <c r="EP144" s="451"/>
      <c r="EQ144" s="451"/>
      <c r="ER144" s="451"/>
      <c r="ES144" s="453">
        <v>0</v>
      </c>
      <c r="ET144" s="453"/>
      <c r="EU144" s="453"/>
      <c r="EV144" s="453"/>
      <c r="EW144" s="453"/>
      <c r="EX144" s="453"/>
      <c r="EY144" s="453"/>
      <c r="EZ144" s="70"/>
      <c r="FA144" s="70"/>
      <c r="FC144" s="453">
        <v>0</v>
      </c>
      <c r="FD144" s="453"/>
      <c r="FE144" s="453"/>
      <c r="FF144" s="453"/>
      <c r="FG144" s="453">
        <v>0</v>
      </c>
      <c r="FH144" s="453"/>
      <c r="FI144" s="453"/>
      <c r="FJ144" s="453"/>
      <c r="FK144" s="451">
        <f t="shared" si="35"/>
        <v>0</v>
      </c>
      <c r="FL144" s="451"/>
      <c r="FM144" s="451"/>
      <c r="FN144" s="451"/>
      <c r="FO144" s="451"/>
      <c r="FP144" s="451"/>
      <c r="FQ144" s="451"/>
      <c r="FR144" s="453">
        <v>0</v>
      </c>
      <c r="FS144" s="453"/>
      <c r="FT144" s="453"/>
      <c r="FU144" s="453"/>
      <c r="FV144" s="453"/>
      <c r="FW144" s="453"/>
      <c r="FX144" s="453"/>
      <c r="FY144" s="453">
        <v>0</v>
      </c>
      <c r="FZ144" s="453"/>
      <c r="GA144" s="453"/>
      <c r="GB144" s="453"/>
      <c r="GC144" s="453"/>
      <c r="GD144" s="453"/>
      <c r="GE144" s="453"/>
      <c r="GF144" s="435">
        <f t="shared" si="36"/>
        <v>0</v>
      </c>
      <c r="GG144" s="435"/>
      <c r="GH144" s="435"/>
      <c r="GI144" s="435"/>
      <c r="GJ144" s="435"/>
      <c r="GK144" s="435"/>
      <c r="GL144" s="435"/>
      <c r="GM144" s="453">
        <v>0</v>
      </c>
      <c r="GN144" s="453"/>
      <c r="GO144" s="453"/>
      <c r="GP144" s="453"/>
      <c r="GQ144" s="453"/>
      <c r="GR144" s="453"/>
      <c r="GS144" s="453"/>
      <c r="GT144" s="435">
        <f t="shared" si="37"/>
        <v>0</v>
      </c>
      <c r="GU144" s="435"/>
      <c r="GV144" s="435"/>
      <c r="GW144" s="435"/>
      <c r="GX144" s="435"/>
      <c r="GY144" s="435"/>
      <c r="GZ144" s="435"/>
    </row>
    <row r="145" spans="3:208" ht="12.75" customHeight="1" thickBot="1" x14ac:dyDescent="0.25">
      <c r="C145" s="516" t="s">
        <v>239</v>
      </c>
      <c r="D145" s="517"/>
      <c r="E145" s="517"/>
      <c r="F145" s="517"/>
      <c r="G145" s="517"/>
      <c r="H145" s="517"/>
      <c r="I145" s="517"/>
      <c r="J145" s="517"/>
      <c r="K145" s="517"/>
      <c r="L145" s="517"/>
      <c r="M145" s="517"/>
      <c r="N145" s="517"/>
      <c r="O145" s="517"/>
      <c r="P145" s="517"/>
      <c r="Q145" s="517"/>
      <c r="R145" s="517"/>
      <c r="S145" s="517"/>
      <c r="T145" s="517"/>
      <c r="U145" s="517"/>
      <c r="V145" s="517"/>
      <c r="W145" s="517"/>
      <c r="X145" s="518"/>
      <c r="Y145" s="473">
        <f>SUM(Y137:AE144)</f>
        <v>0</v>
      </c>
      <c r="Z145" s="473"/>
      <c r="AA145" s="473"/>
      <c r="AB145" s="473"/>
      <c r="AC145" s="473"/>
      <c r="AD145" s="473"/>
      <c r="AE145" s="473"/>
      <c r="AF145" s="473">
        <f>SUM(AF137:AL144)</f>
        <v>0</v>
      </c>
      <c r="AG145" s="473"/>
      <c r="AH145" s="473"/>
      <c r="AI145" s="473"/>
      <c r="AJ145" s="473"/>
      <c r="AK145" s="473"/>
      <c r="AL145" s="473"/>
      <c r="AM145" s="473">
        <f>SUM(AM137:AS144)</f>
        <v>0</v>
      </c>
      <c r="AN145" s="473"/>
      <c r="AO145" s="473"/>
      <c r="AP145" s="473"/>
      <c r="AQ145" s="473"/>
      <c r="AR145" s="473"/>
      <c r="AS145" s="473"/>
      <c r="AT145" s="473">
        <f>SUM(AT137:AZ144)</f>
        <v>0</v>
      </c>
      <c r="AU145" s="473"/>
      <c r="AV145" s="473"/>
      <c r="AW145" s="473"/>
      <c r="AX145" s="473"/>
      <c r="AY145" s="473"/>
      <c r="AZ145" s="473"/>
      <c r="BB145" s="473">
        <f>SUM(BB137:BE144)</f>
        <v>0</v>
      </c>
      <c r="BC145" s="473"/>
      <c r="BD145" s="473"/>
      <c r="BE145" s="473"/>
      <c r="BF145" s="473">
        <f>SUM(BF137:BI144)</f>
        <v>0</v>
      </c>
      <c r="BG145" s="473"/>
      <c r="BH145" s="473"/>
      <c r="BI145" s="473"/>
      <c r="BJ145" s="473">
        <f>SUM(BJ137:BP144)</f>
        <v>0</v>
      </c>
      <c r="BK145" s="473"/>
      <c r="BL145" s="473"/>
      <c r="BM145" s="473"/>
      <c r="BN145" s="473"/>
      <c r="BO145" s="473"/>
      <c r="BP145" s="473"/>
      <c r="BQ145" s="473">
        <f>SUM(BQ137:BW144)</f>
        <v>0</v>
      </c>
      <c r="BR145" s="473"/>
      <c r="BS145" s="473"/>
      <c r="BT145" s="473"/>
      <c r="BU145" s="473"/>
      <c r="BV145" s="473"/>
      <c r="BW145" s="473"/>
      <c r="BX145" s="473">
        <f>SUM(BX137:CD144)</f>
        <v>0</v>
      </c>
      <c r="BY145" s="473"/>
      <c r="BZ145" s="473"/>
      <c r="CA145" s="473"/>
      <c r="CB145" s="473"/>
      <c r="CC145" s="473"/>
      <c r="CD145" s="473"/>
      <c r="CE145" s="473">
        <f>SUM(CE137:CK144)</f>
        <v>0</v>
      </c>
      <c r="CF145" s="473"/>
      <c r="CG145" s="473"/>
      <c r="CH145" s="473"/>
      <c r="CI145" s="473"/>
      <c r="CJ145" s="473"/>
      <c r="CK145" s="473"/>
      <c r="CL145" s="473">
        <f>SUM(CL137:CR144)</f>
        <v>0</v>
      </c>
      <c r="CM145" s="473"/>
      <c r="CN145" s="473"/>
      <c r="CO145" s="473"/>
      <c r="CP145" s="473"/>
      <c r="CQ145" s="473"/>
      <c r="CR145" s="473"/>
      <c r="CS145" s="473">
        <f>SUM(CS137:CY144)</f>
        <v>0</v>
      </c>
      <c r="CT145" s="473"/>
      <c r="CU145" s="473"/>
      <c r="CV145" s="473"/>
      <c r="CW145" s="473"/>
      <c r="CX145" s="473"/>
      <c r="CY145" s="473"/>
      <c r="DB145" s="523" t="s">
        <v>289</v>
      </c>
      <c r="DC145" s="524"/>
      <c r="DD145" s="524"/>
      <c r="DE145" s="524"/>
      <c r="DF145" s="524"/>
      <c r="DG145" s="524"/>
      <c r="DH145" s="524"/>
      <c r="DI145" s="524"/>
      <c r="DJ145" s="524"/>
      <c r="DK145" s="524"/>
      <c r="DL145" s="524"/>
      <c r="DM145" s="524"/>
      <c r="DN145" s="524"/>
      <c r="DO145" s="524"/>
      <c r="DP145" s="524"/>
      <c r="DQ145" s="524"/>
      <c r="DR145" s="524"/>
      <c r="DS145" s="524"/>
      <c r="DT145" s="524"/>
      <c r="DU145" s="524"/>
      <c r="DV145" s="524"/>
      <c r="DW145" s="525"/>
      <c r="DX145" s="453">
        <v>0</v>
      </c>
      <c r="DY145" s="453"/>
      <c r="DZ145" s="453"/>
      <c r="EA145" s="453"/>
      <c r="EB145" s="453"/>
      <c r="EC145" s="453"/>
      <c r="ED145" s="453"/>
      <c r="EE145" s="453">
        <v>0</v>
      </c>
      <c r="EF145" s="453"/>
      <c r="EG145" s="453"/>
      <c r="EH145" s="453"/>
      <c r="EI145" s="453"/>
      <c r="EJ145" s="453"/>
      <c r="EK145" s="453"/>
      <c r="EL145" s="451">
        <f t="shared" si="34"/>
        <v>0</v>
      </c>
      <c r="EM145" s="451"/>
      <c r="EN145" s="451"/>
      <c r="EO145" s="451"/>
      <c r="EP145" s="451"/>
      <c r="EQ145" s="451"/>
      <c r="ER145" s="451"/>
      <c r="ES145" s="453">
        <v>0</v>
      </c>
      <c r="ET145" s="453"/>
      <c r="EU145" s="453"/>
      <c r="EV145" s="453"/>
      <c r="EW145" s="453"/>
      <c r="EX145" s="453"/>
      <c r="EY145" s="453"/>
      <c r="EZ145" s="70"/>
      <c r="FA145" s="70"/>
      <c r="FC145" s="453">
        <v>0</v>
      </c>
      <c r="FD145" s="453"/>
      <c r="FE145" s="453"/>
      <c r="FF145" s="453"/>
      <c r="FG145" s="453">
        <v>0</v>
      </c>
      <c r="FH145" s="453"/>
      <c r="FI145" s="453"/>
      <c r="FJ145" s="453"/>
      <c r="FK145" s="451">
        <f t="shared" si="35"/>
        <v>0</v>
      </c>
      <c r="FL145" s="451"/>
      <c r="FM145" s="451"/>
      <c r="FN145" s="451"/>
      <c r="FO145" s="451"/>
      <c r="FP145" s="451"/>
      <c r="FQ145" s="451"/>
      <c r="FR145" s="453">
        <v>0</v>
      </c>
      <c r="FS145" s="453"/>
      <c r="FT145" s="453"/>
      <c r="FU145" s="453"/>
      <c r="FV145" s="453"/>
      <c r="FW145" s="453"/>
      <c r="FX145" s="453"/>
      <c r="FY145" s="453">
        <v>0</v>
      </c>
      <c r="FZ145" s="453"/>
      <c r="GA145" s="453"/>
      <c r="GB145" s="453"/>
      <c r="GC145" s="453"/>
      <c r="GD145" s="453"/>
      <c r="GE145" s="453"/>
      <c r="GF145" s="435">
        <f t="shared" si="36"/>
        <v>0</v>
      </c>
      <c r="GG145" s="435"/>
      <c r="GH145" s="435"/>
      <c r="GI145" s="435"/>
      <c r="GJ145" s="435"/>
      <c r="GK145" s="435"/>
      <c r="GL145" s="435"/>
      <c r="GM145" s="453">
        <v>0</v>
      </c>
      <c r="GN145" s="453"/>
      <c r="GO145" s="453"/>
      <c r="GP145" s="453"/>
      <c r="GQ145" s="453"/>
      <c r="GR145" s="453"/>
      <c r="GS145" s="453"/>
      <c r="GT145" s="435">
        <f t="shared" si="37"/>
        <v>0</v>
      </c>
      <c r="GU145" s="435"/>
      <c r="GV145" s="435"/>
      <c r="GW145" s="435"/>
      <c r="GX145" s="435"/>
      <c r="GY145" s="435"/>
      <c r="GZ145" s="435"/>
    </row>
    <row r="146" spans="3:208" ht="12.75" customHeight="1" thickTop="1" x14ac:dyDescent="0.2">
      <c r="C146" s="412" t="s">
        <v>240</v>
      </c>
      <c r="D146" s="413"/>
      <c r="E146" s="413"/>
      <c r="F146" s="413"/>
      <c r="G146" s="413"/>
      <c r="H146" s="413"/>
      <c r="I146" s="413"/>
      <c r="J146" s="413"/>
      <c r="K146" s="413"/>
      <c r="L146" s="413"/>
      <c r="M146" s="413"/>
      <c r="N146" s="413"/>
      <c r="O146" s="413"/>
      <c r="P146" s="413"/>
      <c r="Q146" s="413"/>
      <c r="R146" s="413"/>
      <c r="S146" s="413"/>
      <c r="T146" s="413"/>
      <c r="U146" s="413"/>
      <c r="V146" s="413"/>
      <c r="W146" s="413"/>
      <c r="X146" s="414"/>
      <c r="Y146" s="466"/>
      <c r="Z146" s="466"/>
      <c r="AA146" s="466"/>
      <c r="AB146" s="466"/>
      <c r="AC146" s="466"/>
      <c r="AD146" s="466"/>
      <c r="AE146" s="466"/>
      <c r="AF146" s="466"/>
      <c r="AG146" s="466"/>
      <c r="AH146" s="466"/>
      <c r="AI146" s="466"/>
      <c r="AJ146" s="466"/>
      <c r="AK146" s="466"/>
      <c r="AL146" s="466"/>
      <c r="AM146" s="466"/>
      <c r="AN146" s="466"/>
      <c r="AO146" s="466"/>
      <c r="AP146" s="466"/>
      <c r="AQ146" s="466"/>
      <c r="AR146" s="466"/>
      <c r="AS146" s="466"/>
      <c r="AT146" s="466"/>
      <c r="AU146" s="466"/>
      <c r="AV146" s="466"/>
      <c r="AW146" s="466"/>
      <c r="AX146" s="466"/>
      <c r="AY146" s="466"/>
      <c r="AZ146" s="466"/>
      <c r="BB146" s="466"/>
      <c r="BC146" s="466"/>
      <c r="BD146" s="466"/>
      <c r="BE146" s="466"/>
      <c r="BF146" s="466"/>
      <c r="BG146" s="466"/>
      <c r="BH146" s="466"/>
      <c r="BI146" s="466"/>
      <c r="BJ146" s="466"/>
      <c r="BK146" s="466"/>
      <c r="BL146" s="466"/>
      <c r="BM146" s="466"/>
      <c r="BN146" s="466"/>
      <c r="BO146" s="466"/>
      <c r="BP146" s="466"/>
      <c r="BQ146" s="466"/>
      <c r="BR146" s="466"/>
      <c r="BS146" s="466"/>
      <c r="BT146" s="466"/>
      <c r="BU146" s="466"/>
      <c r="BV146" s="466"/>
      <c r="BW146" s="466"/>
      <c r="BX146" s="466"/>
      <c r="BY146" s="466"/>
      <c r="BZ146" s="466"/>
      <c r="CA146" s="466"/>
      <c r="CB146" s="466"/>
      <c r="CC146" s="466"/>
      <c r="CD146" s="466"/>
      <c r="CE146" s="466"/>
      <c r="CF146" s="466"/>
      <c r="CG146" s="466"/>
      <c r="CH146" s="466"/>
      <c r="CI146" s="466"/>
      <c r="CJ146" s="466"/>
      <c r="CK146" s="466"/>
      <c r="CL146" s="466"/>
      <c r="CM146" s="466"/>
      <c r="CN146" s="466"/>
      <c r="CO146" s="466"/>
      <c r="CP146" s="466"/>
      <c r="CQ146" s="466"/>
      <c r="CR146" s="466"/>
      <c r="CS146" s="466"/>
      <c r="CT146" s="466"/>
      <c r="CU146" s="466"/>
      <c r="CV146" s="466"/>
      <c r="CW146" s="466"/>
      <c r="CX146" s="466"/>
      <c r="CY146" s="466"/>
      <c r="DB146" s="529" t="s">
        <v>290</v>
      </c>
      <c r="DC146" s="530"/>
      <c r="DD146" s="530"/>
      <c r="DE146" s="530"/>
      <c r="DF146" s="530"/>
      <c r="DG146" s="530"/>
      <c r="DH146" s="530"/>
      <c r="DI146" s="530"/>
      <c r="DJ146" s="530"/>
      <c r="DK146" s="530"/>
      <c r="DL146" s="530"/>
      <c r="DM146" s="530"/>
      <c r="DN146" s="530"/>
      <c r="DO146" s="530"/>
      <c r="DP146" s="530"/>
      <c r="DQ146" s="530"/>
      <c r="DR146" s="530"/>
      <c r="DS146" s="530"/>
      <c r="DT146" s="530"/>
      <c r="DU146" s="530"/>
      <c r="DV146" s="530"/>
      <c r="DW146" s="531"/>
      <c r="DX146" s="453">
        <v>0</v>
      </c>
      <c r="DY146" s="453"/>
      <c r="DZ146" s="453"/>
      <c r="EA146" s="453"/>
      <c r="EB146" s="453"/>
      <c r="EC146" s="453"/>
      <c r="ED146" s="453"/>
      <c r="EE146" s="453">
        <v>0</v>
      </c>
      <c r="EF146" s="453"/>
      <c r="EG146" s="453"/>
      <c r="EH146" s="453"/>
      <c r="EI146" s="453"/>
      <c r="EJ146" s="453"/>
      <c r="EK146" s="453"/>
      <c r="EL146" s="451">
        <f t="shared" si="34"/>
        <v>0</v>
      </c>
      <c r="EM146" s="451"/>
      <c r="EN146" s="451"/>
      <c r="EO146" s="451"/>
      <c r="EP146" s="451"/>
      <c r="EQ146" s="451"/>
      <c r="ER146" s="451"/>
      <c r="ES146" s="453">
        <v>0</v>
      </c>
      <c r="ET146" s="453"/>
      <c r="EU146" s="453"/>
      <c r="EV146" s="453"/>
      <c r="EW146" s="453"/>
      <c r="EX146" s="453"/>
      <c r="EY146" s="453"/>
      <c r="EZ146" s="70"/>
      <c r="FA146" s="70"/>
      <c r="FC146" s="453">
        <v>0</v>
      </c>
      <c r="FD146" s="453"/>
      <c r="FE146" s="453"/>
      <c r="FF146" s="453"/>
      <c r="FG146" s="453">
        <v>0</v>
      </c>
      <c r="FH146" s="453"/>
      <c r="FI146" s="453"/>
      <c r="FJ146" s="453"/>
      <c r="FK146" s="451">
        <f t="shared" si="35"/>
        <v>0</v>
      </c>
      <c r="FL146" s="451"/>
      <c r="FM146" s="451"/>
      <c r="FN146" s="451"/>
      <c r="FO146" s="451"/>
      <c r="FP146" s="451"/>
      <c r="FQ146" s="451"/>
      <c r="FR146" s="453">
        <v>0</v>
      </c>
      <c r="FS146" s="453"/>
      <c r="FT146" s="453"/>
      <c r="FU146" s="453"/>
      <c r="FV146" s="453"/>
      <c r="FW146" s="453"/>
      <c r="FX146" s="453"/>
      <c r="FY146" s="453">
        <v>0</v>
      </c>
      <c r="FZ146" s="453"/>
      <c r="GA146" s="453"/>
      <c r="GB146" s="453"/>
      <c r="GC146" s="453"/>
      <c r="GD146" s="453"/>
      <c r="GE146" s="453"/>
      <c r="GF146" s="435">
        <f t="shared" si="36"/>
        <v>0</v>
      </c>
      <c r="GG146" s="435"/>
      <c r="GH146" s="435"/>
      <c r="GI146" s="435"/>
      <c r="GJ146" s="435"/>
      <c r="GK146" s="435"/>
      <c r="GL146" s="435"/>
      <c r="GM146" s="453">
        <v>0</v>
      </c>
      <c r="GN146" s="453"/>
      <c r="GO146" s="453"/>
      <c r="GP146" s="453"/>
      <c r="GQ146" s="453"/>
      <c r="GR146" s="453"/>
      <c r="GS146" s="453"/>
      <c r="GT146" s="435">
        <f t="shared" si="37"/>
        <v>0</v>
      </c>
      <c r="GU146" s="435"/>
      <c r="GV146" s="435"/>
      <c r="GW146" s="435"/>
      <c r="GX146" s="435"/>
      <c r="GY146" s="435"/>
      <c r="GZ146" s="435"/>
    </row>
    <row r="147" spans="3:208" ht="12.75" customHeight="1" thickBot="1" x14ac:dyDescent="0.25">
      <c r="C147" s="368" t="s">
        <v>241</v>
      </c>
      <c r="D147" s="363"/>
      <c r="E147" s="363"/>
      <c r="F147" s="363"/>
      <c r="G147" s="363"/>
      <c r="H147" s="363"/>
      <c r="I147" s="363"/>
      <c r="J147" s="363"/>
      <c r="K147" s="363"/>
      <c r="L147" s="363"/>
      <c r="M147" s="363"/>
      <c r="N147" s="363"/>
      <c r="O147" s="363"/>
      <c r="P147" s="363"/>
      <c r="Q147" s="363"/>
      <c r="R147" s="363"/>
      <c r="S147" s="363"/>
      <c r="T147" s="363"/>
      <c r="U147" s="363"/>
      <c r="V147" s="363"/>
      <c r="W147" s="363"/>
      <c r="X147" s="519"/>
      <c r="Y147" s="453">
        <v>0</v>
      </c>
      <c r="Z147" s="453"/>
      <c r="AA147" s="453"/>
      <c r="AB147" s="453"/>
      <c r="AC147" s="453"/>
      <c r="AD147" s="453"/>
      <c r="AE147" s="453"/>
      <c r="AF147" s="453">
        <v>0</v>
      </c>
      <c r="AG147" s="453"/>
      <c r="AH147" s="453"/>
      <c r="AI147" s="453"/>
      <c r="AJ147" s="453"/>
      <c r="AK147" s="453"/>
      <c r="AL147" s="453"/>
      <c r="AM147" s="451">
        <f t="shared" ref="AM147:AM154" si="38">Y147-AF147</f>
        <v>0</v>
      </c>
      <c r="AN147" s="451"/>
      <c r="AO147" s="451"/>
      <c r="AP147" s="451"/>
      <c r="AQ147" s="451"/>
      <c r="AR147" s="451"/>
      <c r="AS147" s="451"/>
      <c r="AT147" s="453">
        <v>0</v>
      </c>
      <c r="AU147" s="453"/>
      <c r="AV147" s="453"/>
      <c r="AW147" s="453"/>
      <c r="AX147" s="453"/>
      <c r="AY147" s="453"/>
      <c r="AZ147" s="453"/>
      <c r="BA147" s="70"/>
      <c r="BB147" s="453">
        <v>0</v>
      </c>
      <c r="BC147" s="453"/>
      <c r="BD147" s="453"/>
      <c r="BE147" s="453"/>
      <c r="BF147" s="453">
        <v>0</v>
      </c>
      <c r="BG147" s="453"/>
      <c r="BH147" s="453"/>
      <c r="BI147" s="453"/>
      <c r="BJ147" s="451">
        <f t="shared" ref="BJ147:BJ154" si="39">BB147-BF147+AT147+AM147+AF147-Y147</f>
        <v>0</v>
      </c>
      <c r="BK147" s="451"/>
      <c r="BL147" s="451"/>
      <c r="BM147" s="451"/>
      <c r="BN147" s="451"/>
      <c r="BO147" s="451"/>
      <c r="BP147" s="451"/>
      <c r="BQ147" s="453">
        <v>0</v>
      </c>
      <c r="BR147" s="453"/>
      <c r="BS147" s="453"/>
      <c r="BT147" s="453"/>
      <c r="BU147" s="453"/>
      <c r="BV147" s="453"/>
      <c r="BW147" s="453"/>
      <c r="BX147" s="453">
        <v>0</v>
      </c>
      <c r="BY147" s="453"/>
      <c r="BZ147" s="453"/>
      <c r="CA147" s="453"/>
      <c r="CB147" s="453"/>
      <c r="CC147" s="453"/>
      <c r="CD147" s="453"/>
      <c r="CE147" s="435">
        <f t="shared" ref="CE147:CE154" si="40">BJ147-BQ147-BX147</f>
        <v>0</v>
      </c>
      <c r="CF147" s="435"/>
      <c r="CG147" s="435"/>
      <c r="CH147" s="435"/>
      <c r="CI147" s="435"/>
      <c r="CJ147" s="435"/>
      <c r="CK147" s="435"/>
      <c r="CL147" s="453">
        <v>0</v>
      </c>
      <c r="CM147" s="453"/>
      <c r="CN147" s="453"/>
      <c r="CO147" s="453"/>
      <c r="CP147" s="453"/>
      <c r="CQ147" s="453"/>
      <c r="CR147" s="453"/>
      <c r="CS147" s="435">
        <f t="shared" ref="CS147:CS154" si="41">CL147</f>
        <v>0</v>
      </c>
      <c r="CT147" s="435"/>
      <c r="CU147" s="435"/>
      <c r="CV147" s="435"/>
      <c r="CW147" s="435"/>
      <c r="CX147" s="435"/>
      <c r="CY147" s="435"/>
      <c r="DB147" s="535" t="s">
        <v>282</v>
      </c>
      <c r="DC147" s="536"/>
      <c r="DD147" s="536"/>
      <c r="DE147" s="536"/>
      <c r="DF147" s="536"/>
      <c r="DG147" s="536"/>
      <c r="DH147" s="536"/>
      <c r="DI147" s="536"/>
      <c r="DJ147" s="536"/>
      <c r="DK147" s="536"/>
      <c r="DL147" s="536"/>
      <c r="DM147" s="536"/>
      <c r="DN147" s="536"/>
      <c r="DO147" s="536"/>
      <c r="DP147" s="536"/>
      <c r="DQ147" s="536"/>
      <c r="DR147" s="536"/>
      <c r="DS147" s="536"/>
      <c r="DT147" s="536"/>
      <c r="DU147" s="536"/>
      <c r="DV147" s="536"/>
      <c r="DW147" s="537"/>
      <c r="DX147" s="463">
        <f>SUM(DX139:ED146)</f>
        <v>0</v>
      </c>
      <c r="DY147" s="463"/>
      <c r="DZ147" s="463"/>
      <c r="EA147" s="463"/>
      <c r="EB147" s="463"/>
      <c r="EC147" s="463"/>
      <c r="ED147" s="463"/>
      <c r="EE147" s="463">
        <f>SUM(EE139:EK146)</f>
        <v>0</v>
      </c>
      <c r="EF147" s="463"/>
      <c r="EG147" s="463"/>
      <c r="EH147" s="463"/>
      <c r="EI147" s="463"/>
      <c r="EJ147" s="463"/>
      <c r="EK147" s="463"/>
      <c r="EL147" s="463">
        <f>SUM(EL139:ER146)</f>
        <v>0</v>
      </c>
      <c r="EM147" s="463"/>
      <c r="EN147" s="463"/>
      <c r="EO147" s="463"/>
      <c r="EP147" s="463"/>
      <c r="EQ147" s="463"/>
      <c r="ER147" s="463"/>
      <c r="ES147" s="463">
        <f>SUM(ES139:EY146)</f>
        <v>0</v>
      </c>
      <c r="ET147" s="463"/>
      <c r="EU147" s="463"/>
      <c r="EV147" s="463"/>
      <c r="EW147" s="463"/>
      <c r="EX147" s="463"/>
      <c r="EY147" s="463"/>
      <c r="FC147" s="497">
        <f>SUM(FC139:FF146)</f>
        <v>0</v>
      </c>
      <c r="FD147" s="497"/>
      <c r="FE147" s="497"/>
      <c r="FF147" s="497"/>
      <c r="FG147" s="497">
        <f>SUM(FG139:FJ146)</f>
        <v>0</v>
      </c>
      <c r="FH147" s="497"/>
      <c r="FI147" s="497"/>
      <c r="FJ147" s="497"/>
      <c r="FK147" s="497">
        <f>SUM(FK139:FQ146)</f>
        <v>0</v>
      </c>
      <c r="FL147" s="497"/>
      <c r="FM147" s="497"/>
      <c r="FN147" s="497"/>
      <c r="FO147" s="497"/>
      <c r="FP147" s="497"/>
      <c r="FQ147" s="497"/>
      <c r="FR147" s="497">
        <f>SUM(FR139:FX146)</f>
        <v>0</v>
      </c>
      <c r="FS147" s="497"/>
      <c r="FT147" s="497"/>
      <c r="FU147" s="497"/>
      <c r="FV147" s="497"/>
      <c r="FW147" s="497"/>
      <c r="FX147" s="497"/>
      <c r="FY147" s="497">
        <f>SUM(FY139:GE146)</f>
        <v>0</v>
      </c>
      <c r="FZ147" s="497"/>
      <c r="GA147" s="497"/>
      <c r="GB147" s="497"/>
      <c r="GC147" s="497"/>
      <c r="GD147" s="497"/>
      <c r="GE147" s="497"/>
      <c r="GF147" s="497">
        <f>SUM(GF139:GL146)</f>
        <v>0</v>
      </c>
      <c r="GG147" s="497"/>
      <c r="GH147" s="497"/>
      <c r="GI147" s="497"/>
      <c r="GJ147" s="497"/>
      <c r="GK147" s="497"/>
      <c r="GL147" s="497"/>
      <c r="GM147" s="497">
        <f>SUM(GM139:GS146)</f>
        <v>0</v>
      </c>
      <c r="GN147" s="497"/>
      <c r="GO147" s="497"/>
      <c r="GP147" s="497"/>
      <c r="GQ147" s="497"/>
      <c r="GR147" s="497"/>
      <c r="GS147" s="497"/>
      <c r="GT147" s="497">
        <f>SUM(GT139:GZ146)</f>
        <v>0</v>
      </c>
      <c r="GU147" s="497"/>
      <c r="GV147" s="497"/>
      <c r="GW147" s="497"/>
      <c r="GX147" s="497"/>
      <c r="GY147" s="497"/>
      <c r="GZ147" s="497"/>
    </row>
    <row r="148" spans="3:208" ht="12.75" customHeight="1" thickTop="1" x14ac:dyDescent="0.2">
      <c r="C148" s="349" t="s">
        <v>242</v>
      </c>
      <c r="D148" s="340"/>
      <c r="E148" s="340"/>
      <c r="F148" s="340"/>
      <c r="G148" s="340"/>
      <c r="H148" s="340"/>
      <c r="I148" s="340"/>
      <c r="J148" s="340"/>
      <c r="K148" s="340"/>
      <c r="L148" s="340"/>
      <c r="M148" s="340"/>
      <c r="N148" s="340"/>
      <c r="O148" s="340"/>
      <c r="P148" s="340"/>
      <c r="Q148" s="340"/>
      <c r="R148" s="340"/>
      <c r="S148" s="340"/>
      <c r="T148" s="340"/>
      <c r="U148" s="340"/>
      <c r="V148" s="340"/>
      <c r="W148" s="340"/>
      <c r="X148" s="378"/>
      <c r="Y148" s="453">
        <v>0</v>
      </c>
      <c r="Z148" s="453"/>
      <c r="AA148" s="453"/>
      <c r="AB148" s="453"/>
      <c r="AC148" s="453"/>
      <c r="AD148" s="453"/>
      <c r="AE148" s="453"/>
      <c r="AF148" s="453">
        <v>0</v>
      </c>
      <c r="AG148" s="453"/>
      <c r="AH148" s="453"/>
      <c r="AI148" s="453"/>
      <c r="AJ148" s="453"/>
      <c r="AK148" s="453"/>
      <c r="AL148" s="453"/>
      <c r="AM148" s="451">
        <f t="shared" si="38"/>
        <v>0</v>
      </c>
      <c r="AN148" s="451"/>
      <c r="AO148" s="451"/>
      <c r="AP148" s="451"/>
      <c r="AQ148" s="451"/>
      <c r="AR148" s="451"/>
      <c r="AS148" s="451"/>
      <c r="AT148" s="453">
        <v>0</v>
      </c>
      <c r="AU148" s="453"/>
      <c r="AV148" s="453"/>
      <c r="AW148" s="453"/>
      <c r="AX148" s="453"/>
      <c r="AY148" s="453"/>
      <c r="AZ148" s="453"/>
      <c r="BA148" s="70"/>
      <c r="BB148" s="453">
        <v>0</v>
      </c>
      <c r="BC148" s="453"/>
      <c r="BD148" s="453"/>
      <c r="BE148" s="453"/>
      <c r="BF148" s="453">
        <v>0</v>
      </c>
      <c r="BG148" s="453"/>
      <c r="BH148" s="453"/>
      <c r="BI148" s="453"/>
      <c r="BJ148" s="451">
        <f t="shared" si="39"/>
        <v>0</v>
      </c>
      <c r="BK148" s="451"/>
      <c r="BL148" s="451"/>
      <c r="BM148" s="451"/>
      <c r="BN148" s="451"/>
      <c r="BO148" s="451"/>
      <c r="BP148" s="451"/>
      <c r="BQ148" s="453">
        <v>0</v>
      </c>
      <c r="BR148" s="453"/>
      <c r="BS148" s="453"/>
      <c r="BT148" s="453"/>
      <c r="BU148" s="453"/>
      <c r="BV148" s="453"/>
      <c r="BW148" s="453"/>
      <c r="BX148" s="453">
        <v>0</v>
      </c>
      <c r="BY148" s="453"/>
      <c r="BZ148" s="453"/>
      <c r="CA148" s="453"/>
      <c r="CB148" s="453"/>
      <c r="CC148" s="453"/>
      <c r="CD148" s="453"/>
      <c r="CE148" s="435">
        <f t="shared" si="40"/>
        <v>0</v>
      </c>
      <c r="CF148" s="435"/>
      <c r="CG148" s="435"/>
      <c r="CH148" s="435"/>
      <c r="CI148" s="435"/>
      <c r="CJ148" s="435"/>
      <c r="CK148" s="435"/>
      <c r="CL148" s="453">
        <v>0</v>
      </c>
      <c r="CM148" s="453"/>
      <c r="CN148" s="453"/>
      <c r="CO148" s="453"/>
      <c r="CP148" s="453"/>
      <c r="CQ148" s="453"/>
      <c r="CR148" s="453"/>
      <c r="CS148" s="435">
        <f t="shared" si="41"/>
        <v>0</v>
      </c>
      <c r="CT148" s="435"/>
      <c r="CU148" s="435"/>
      <c r="CV148" s="435"/>
      <c r="CW148" s="435"/>
      <c r="CX148" s="435"/>
      <c r="CY148" s="435"/>
      <c r="DB148" s="532">
        <v>94</v>
      </c>
      <c r="DC148" s="533"/>
      <c r="DD148" s="533"/>
      <c r="DE148" s="533"/>
      <c r="DF148" s="533"/>
      <c r="DG148" s="533"/>
      <c r="DH148" s="533"/>
      <c r="DI148" s="533"/>
      <c r="DJ148" s="533"/>
      <c r="DK148" s="533"/>
      <c r="DL148" s="533"/>
      <c r="DM148" s="533"/>
      <c r="DN148" s="533"/>
      <c r="DO148" s="533"/>
      <c r="DP148" s="533"/>
      <c r="DQ148" s="533"/>
      <c r="DR148" s="533"/>
      <c r="DS148" s="533"/>
      <c r="DT148" s="533"/>
      <c r="DU148" s="533"/>
      <c r="DV148" s="533"/>
      <c r="DW148" s="534"/>
      <c r="DX148" s="464"/>
      <c r="DY148" s="464"/>
      <c r="DZ148" s="464"/>
      <c r="EA148" s="464"/>
      <c r="EB148" s="464"/>
      <c r="EC148" s="464"/>
      <c r="ED148" s="464"/>
      <c r="EE148" s="464"/>
      <c r="EF148" s="464"/>
      <c r="EG148" s="464"/>
      <c r="EH148" s="464"/>
      <c r="EI148" s="464"/>
      <c r="EJ148" s="464"/>
      <c r="EK148" s="464"/>
      <c r="EL148" s="464"/>
      <c r="EM148" s="464"/>
      <c r="EN148" s="464"/>
      <c r="EO148" s="464"/>
      <c r="EP148" s="464"/>
      <c r="EQ148" s="464"/>
      <c r="ER148" s="464"/>
      <c r="ES148" s="464"/>
      <c r="ET148" s="464"/>
      <c r="EU148" s="464"/>
      <c r="EV148" s="464"/>
      <c r="EW148" s="464"/>
      <c r="EX148" s="464"/>
      <c r="EY148" s="464"/>
      <c r="FC148" s="464"/>
      <c r="FD148" s="464"/>
      <c r="FE148" s="464"/>
      <c r="FF148" s="464"/>
      <c r="FG148" s="464"/>
      <c r="FH148" s="464"/>
      <c r="FI148" s="464"/>
      <c r="FJ148" s="464"/>
      <c r="FK148" s="464"/>
      <c r="FL148" s="464"/>
      <c r="FM148" s="464"/>
      <c r="FN148" s="464"/>
      <c r="FO148" s="464"/>
      <c r="FP148" s="464"/>
      <c r="FQ148" s="464"/>
      <c r="FR148" s="464"/>
      <c r="FS148" s="464"/>
      <c r="FT148" s="464"/>
      <c r="FU148" s="464"/>
      <c r="FV148" s="464"/>
      <c r="FW148" s="464"/>
      <c r="FX148" s="464"/>
      <c r="FY148" s="464"/>
      <c r="FZ148" s="464"/>
      <c r="GA148" s="464"/>
      <c r="GB148" s="464"/>
      <c r="GC148" s="464"/>
      <c r="GD148" s="464"/>
      <c r="GE148" s="464"/>
      <c r="GF148" s="464"/>
      <c r="GG148" s="464"/>
      <c r="GH148" s="464"/>
      <c r="GI148" s="464"/>
      <c r="GJ148" s="464"/>
      <c r="GK148" s="464"/>
      <c r="GL148" s="464"/>
      <c r="GM148" s="464"/>
      <c r="GN148" s="464"/>
      <c r="GO148" s="464"/>
      <c r="GP148" s="464"/>
      <c r="GQ148" s="464"/>
      <c r="GR148" s="464"/>
      <c r="GS148" s="464"/>
      <c r="GT148" s="464"/>
      <c r="GU148" s="464"/>
      <c r="GV148" s="464"/>
      <c r="GW148" s="464"/>
      <c r="GX148" s="464"/>
      <c r="GY148" s="464"/>
      <c r="GZ148" s="464"/>
    </row>
    <row r="149" spans="3:208" ht="12.75" customHeight="1" x14ac:dyDescent="0.2">
      <c r="C149" s="349" t="s">
        <v>243</v>
      </c>
      <c r="D149" s="340"/>
      <c r="E149" s="340"/>
      <c r="F149" s="340"/>
      <c r="G149" s="340"/>
      <c r="H149" s="340"/>
      <c r="I149" s="340"/>
      <c r="J149" s="340"/>
      <c r="K149" s="340"/>
      <c r="L149" s="340"/>
      <c r="M149" s="340"/>
      <c r="N149" s="340"/>
      <c r="O149" s="340"/>
      <c r="P149" s="340"/>
      <c r="Q149" s="340"/>
      <c r="R149" s="340"/>
      <c r="S149" s="340"/>
      <c r="T149" s="340"/>
      <c r="U149" s="340"/>
      <c r="V149" s="340"/>
      <c r="W149" s="340"/>
      <c r="X149" s="378"/>
      <c r="Y149" s="453">
        <v>0</v>
      </c>
      <c r="Z149" s="453"/>
      <c r="AA149" s="453"/>
      <c r="AB149" s="453"/>
      <c r="AC149" s="453"/>
      <c r="AD149" s="453"/>
      <c r="AE149" s="453"/>
      <c r="AF149" s="453">
        <v>0</v>
      </c>
      <c r="AG149" s="453"/>
      <c r="AH149" s="453"/>
      <c r="AI149" s="453"/>
      <c r="AJ149" s="453"/>
      <c r="AK149" s="453"/>
      <c r="AL149" s="453"/>
      <c r="AM149" s="451">
        <f t="shared" si="38"/>
        <v>0</v>
      </c>
      <c r="AN149" s="451"/>
      <c r="AO149" s="451"/>
      <c r="AP149" s="451"/>
      <c r="AQ149" s="451"/>
      <c r="AR149" s="451"/>
      <c r="AS149" s="451"/>
      <c r="AT149" s="453">
        <v>0</v>
      </c>
      <c r="AU149" s="453"/>
      <c r="AV149" s="453"/>
      <c r="AW149" s="453"/>
      <c r="AX149" s="453"/>
      <c r="AY149" s="453"/>
      <c r="AZ149" s="453"/>
      <c r="BA149" s="70"/>
      <c r="BB149" s="453">
        <v>0</v>
      </c>
      <c r="BC149" s="453"/>
      <c r="BD149" s="453"/>
      <c r="BE149" s="453"/>
      <c r="BF149" s="453">
        <v>0</v>
      </c>
      <c r="BG149" s="453"/>
      <c r="BH149" s="453"/>
      <c r="BI149" s="453"/>
      <c r="BJ149" s="451">
        <f t="shared" si="39"/>
        <v>0</v>
      </c>
      <c r="BK149" s="451"/>
      <c r="BL149" s="451"/>
      <c r="BM149" s="451"/>
      <c r="BN149" s="451"/>
      <c r="BO149" s="451"/>
      <c r="BP149" s="451"/>
      <c r="BQ149" s="453">
        <v>0</v>
      </c>
      <c r="BR149" s="453"/>
      <c r="BS149" s="453"/>
      <c r="BT149" s="453"/>
      <c r="BU149" s="453"/>
      <c r="BV149" s="453"/>
      <c r="BW149" s="453"/>
      <c r="BX149" s="453">
        <v>0</v>
      </c>
      <c r="BY149" s="453"/>
      <c r="BZ149" s="453"/>
      <c r="CA149" s="453"/>
      <c r="CB149" s="453"/>
      <c r="CC149" s="453"/>
      <c r="CD149" s="453"/>
      <c r="CE149" s="435">
        <f t="shared" si="40"/>
        <v>0</v>
      </c>
      <c r="CF149" s="435"/>
      <c r="CG149" s="435"/>
      <c r="CH149" s="435"/>
      <c r="CI149" s="435"/>
      <c r="CJ149" s="435"/>
      <c r="CK149" s="435"/>
      <c r="CL149" s="453">
        <v>0</v>
      </c>
      <c r="CM149" s="453"/>
      <c r="CN149" s="453"/>
      <c r="CO149" s="453"/>
      <c r="CP149" s="453"/>
      <c r="CQ149" s="453"/>
      <c r="CR149" s="453"/>
      <c r="CS149" s="435">
        <f t="shared" si="41"/>
        <v>0</v>
      </c>
      <c r="CT149" s="435"/>
      <c r="CU149" s="435"/>
      <c r="CV149" s="435"/>
      <c r="CW149" s="435"/>
      <c r="CX149" s="435"/>
      <c r="CY149" s="435"/>
      <c r="DB149" s="523" t="s">
        <v>291</v>
      </c>
      <c r="DC149" s="524"/>
      <c r="DD149" s="524"/>
      <c r="DE149" s="524"/>
      <c r="DF149" s="524"/>
      <c r="DG149" s="524"/>
      <c r="DH149" s="524"/>
      <c r="DI149" s="524"/>
      <c r="DJ149" s="524"/>
      <c r="DK149" s="524"/>
      <c r="DL149" s="524"/>
      <c r="DM149" s="524"/>
      <c r="DN149" s="524"/>
      <c r="DO149" s="524"/>
      <c r="DP149" s="524"/>
      <c r="DQ149" s="524"/>
      <c r="DR149" s="524"/>
      <c r="DS149" s="524"/>
      <c r="DT149" s="524"/>
      <c r="DU149" s="524"/>
      <c r="DV149" s="524"/>
      <c r="DW149" s="525"/>
      <c r="DX149" s="453">
        <v>0</v>
      </c>
      <c r="DY149" s="453"/>
      <c r="DZ149" s="453"/>
      <c r="EA149" s="453"/>
      <c r="EB149" s="453"/>
      <c r="EC149" s="453"/>
      <c r="ED149" s="453"/>
      <c r="EE149" s="453">
        <v>0</v>
      </c>
      <c r="EF149" s="453"/>
      <c r="EG149" s="453"/>
      <c r="EH149" s="453"/>
      <c r="EI149" s="453"/>
      <c r="EJ149" s="453"/>
      <c r="EK149" s="453"/>
      <c r="EL149" s="451">
        <f t="shared" ref="EL149:EL156" si="42">DX149-EE149</f>
        <v>0</v>
      </c>
      <c r="EM149" s="451"/>
      <c r="EN149" s="451"/>
      <c r="EO149" s="451"/>
      <c r="EP149" s="451"/>
      <c r="EQ149" s="451"/>
      <c r="ER149" s="451"/>
      <c r="ES149" s="453">
        <v>0</v>
      </c>
      <c r="ET149" s="453"/>
      <c r="EU149" s="453"/>
      <c r="EV149" s="453"/>
      <c r="EW149" s="453"/>
      <c r="EX149" s="453"/>
      <c r="EY149" s="453"/>
      <c r="EZ149" s="70"/>
      <c r="FA149" s="70"/>
      <c r="FC149" s="453">
        <v>0</v>
      </c>
      <c r="FD149" s="453"/>
      <c r="FE149" s="453"/>
      <c r="FF149" s="453"/>
      <c r="FG149" s="453">
        <v>0</v>
      </c>
      <c r="FH149" s="453"/>
      <c r="FI149" s="453"/>
      <c r="FJ149" s="453"/>
      <c r="FK149" s="451">
        <f t="shared" ref="FK149:FK156" si="43">FC149-FG149+ES149+EL149+EE149-DX149</f>
        <v>0</v>
      </c>
      <c r="FL149" s="451"/>
      <c r="FM149" s="451"/>
      <c r="FN149" s="451"/>
      <c r="FO149" s="451"/>
      <c r="FP149" s="451"/>
      <c r="FQ149" s="451"/>
      <c r="FR149" s="453">
        <v>0</v>
      </c>
      <c r="FS149" s="453"/>
      <c r="FT149" s="453"/>
      <c r="FU149" s="453"/>
      <c r="FV149" s="453"/>
      <c r="FW149" s="453"/>
      <c r="FX149" s="453"/>
      <c r="FY149" s="453">
        <v>0</v>
      </c>
      <c r="FZ149" s="453"/>
      <c r="GA149" s="453"/>
      <c r="GB149" s="453"/>
      <c r="GC149" s="453"/>
      <c r="GD149" s="453"/>
      <c r="GE149" s="453"/>
      <c r="GF149" s="435">
        <f t="shared" ref="GF149:GF156" si="44">FK149-FR149-FY149</f>
        <v>0</v>
      </c>
      <c r="GG149" s="435"/>
      <c r="GH149" s="435"/>
      <c r="GI149" s="435"/>
      <c r="GJ149" s="435"/>
      <c r="GK149" s="435"/>
      <c r="GL149" s="435"/>
      <c r="GM149" s="453">
        <v>0</v>
      </c>
      <c r="GN149" s="453"/>
      <c r="GO149" s="453"/>
      <c r="GP149" s="453"/>
      <c r="GQ149" s="453"/>
      <c r="GR149" s="453"/>
      <c r="GS149" s="453"/>
      <c r="GT149" s="435">
        <f t="shared" ref="GT149:GT156" si="45">GM149</f>
        <v>0</v>
      </c>
      <c r="GU149" s="435"/>
      <c r="GV149" s="435"/>
      <c r="GW149" s="435"/>
      <c r="GX149" s="435"/>
      <c r="GY149" s="435"/>
      <c r="GZ149" s="435"/>
    </row>
    <row r="150" spans="3:208" ht="12.75" customHeight="1" x14ac:dyDescent="0.2">
      <c r="C150" s="349" t="s">
        <v>244</v>
      </c>
      <c r="D150" s="340"/>
      <c r="E150" s="340"/>
      <c r="F150" s="340"/>
      <c r="G150" s="340"/>
      <c r="H150" s="340"/>
      <c r="I150" s="340"/>
      <c r="J150" s="340"/>
      <c r="K150" s="340"/>
      <c r="L150" s="340"/>
      <c r="M150" s="340"/>
      <c r="N150" s="340"/>
      <c r="O150" s="340"/>
      <c r="P150" s="340"/>
      <c r="Q150" s="340"/>
      <c r="R150" s="340"/>
      <c r="S150" s="340"/>
      <c r="T150" s="340"/>
      <c r="U150" s="340"/>
      <c r="V150" s="340"/>
      <c r="W150" s="340"/>
      <c r="X150" s="378"/>
      <c r="Y150" s="453">
        <v>0</v>
      </c>
      <c r="Z150" s="453"/>
      <c r="AA150" s="453"/>
      <c r="AB150" s="453"/>
      <c r="AC150" s="453"/>
      <c r="AD150" s="453"/>
      <c r="AE150" s="453"/>
      <c r="AF150" s="453">
        <v>0</v>
      </c>
      <c r="AG150" s="453"/>
      <c r="AH150" s="453"/>
      <c r="AI150" s="453"/>
      <c r="AJ150" s="453"/>
      <c r="AK150" s="453"/>
      <c r="AL150" s="453"/>
      <c r="AM150" s="451">
        <f t="shared" si="38"/>
        <v>0</v>
      </c>
      <c r="AN150" s="451"/>
      <c r="AO150" s="451"/>
      <c r="AP150" s="451"/>
      <c r="AQ150" s="451"/>
      <c r="AR150" s="451"/>
      <c r="AS150" s="451"/>
      <c r="AT150" s="453">
        <v>0</v>
      </c>
      <c r="AU150" s="453"/>
      <c r="AV150" s="453"/>
      <c r="AW150" s="453"/>
      <c r="AX150" s="453"/>
      <c r="AY150" s="453"/>
      <c r="AZ150" s="453"/>
      <c r="BA150" s="70"/>
      <c r="BB150" s="453">
        <v>0</v>
      </c>
      <c r="BC150" s="453"/>
      <c r="BD150" s="453"/>
      <c r="BE150" s="453"/>
      <c r="BF150" s="453">
        <v>0</v>
      </c>
      <c r="BG150" s="453"/>
      <c r="BH150" s="453"/>
      <c r="BI150" s="453"/>
      <c r="BJ150" s="451">
        <f t="shared" si="39"/>
        <v>0</v>
      </c>
      <c r="BK150" s="451"/>
      <c r="BL150" s="451"/>
      <c r="BM150" s="451"/>
      <c r="BN150" s="451"/>
      <c r="BO150" s="451"/>
      <c r="BP150" s="451"/>
      <c r="BQ150" s="453">
        <v>0</v>
      </c>
      <c r="BR150" s="453"/>
      <c r="BS150" s="453"/>
      <c r="BT150" s="453"/>
      <c r="BU150" s="453"/>
      <c r="BV150" s="453"/>
      <c r="BW150" s="453"/>
      <c r="BX150" s="453">
        <v>0</v>
      </c>
      <c r="BY150" s="453"/>
      <c r="BZ150" s="453"/>
      <c r="CA150" s="453"/>
      <c r="CB150" s="453"/>
      <c r="CC150" s="453"/>
      <c r="CD150" s="453"/>
      <c r="CE150" s="435">
        <f t="shared" si="40"/>
        <v>0</v>
      </c>
      <c r="CF150" s="435"/>
      <c r="CG150" s="435"/>
      <c r="CH150" s="435"/>
      <c r="CI150" s="435"/>
      <c r="CJ150" s="435"/>
      <c r="CK150" s="435"/>
      <c r="CL150" s="453">
        <v>0</v>
      </c>
      <c r="CM150" s="453"/>
      <c r="CN150" s="453"/>
      <c r="CO150" s="453"/>
      <c r="CP150" s="453"/>
      <c r="CQ150" s="453"/>
      <c r="CR150" s="453"/>
      <c r="CS150" s="435">
        <f t="shared" si="41"/>
        <v>0</v>
      </c>
      <c r="CT150" s="435"/>
      <c r="CU150" s="435"/>
      <c r="CV150" s="435"/>
      <c r="CW150" s="435"/>
      <c r="CX150" s="435"/>
      <c r="CY150" s="435"/>
      <c r="DB150" s="523" t="s">
        <v>292</v>
      </c>
      <c r="DC150" s="524"/>
      <c r="DD150" s="524"/>
      <c r="DE150" s="524"/>
      <c r="DF150" s="524"/>
      <c r="DG150" s="524"/>
      <c r="DH150" s="524"/>
      <c r="DI150" s="524"/>
      <c r="DJ150" s="524"/>
      <c r="DK150" s="524"/>
      <c r="DL150" s="524"/>
      <c r="DM150" s="524"/>
      <c r="DN150" s="524"/>
      <c r="DO150" s="524"/>
      <c r="DP150" s="524"/>
      <c r="DQ150" s="524"/>
      <c r="DR150" s="524"/>
      <c r="DS150" s="524"/>
      <c r="DT150" s="524"/>
      <c r="DU150" s="524"/>
      <c r="DV150" s="524"/>
      <c r="DW150" s="525"/>
      <c r="DX150" s="453">
        <v>0</v>
      </c>
      <c r="DY150" s="453"/>
      <c r="DZ150" s="453"/>
      <c r="EA150" s="453"/>
      <c r="EB150" s="453"/>
      <c r="EC150" s="453"/>
      <c r="ED150" s="453"/>
      <c r="EE150" s="453">
        <v>0</v>
      </c>
      <c r="EF150" s="453"/>
      <c r="EG150" s="453"/>
      <c r="EH150" s="453"/>
      <c r="EI150" s="453"/>
      <c r="EJ150" s="453"/>
      <c r="EK150" s="453"/>
      <c r="EL150" s="451">
        <f t="shared" si="42"/>
        <v>0</v>
      </c>
      <c r="EM150" s="451"/>
      <c r="EN150" s="451"/>
      <c r="EO150" s="451"/>
      <c r="EP150" s="451"/>
      <c r="EQ150" s="451"/>
      <c r="ER150" s="451"/>
      <c r="ES150" s="453">
        <v>0</v>
      </c>
      <c r="ET150" s="453"/>
      <c r="EU150" s="453"/>
      <c r="EV150" s="453"/>
      <c r="EW150" s="453"/>
      <c r="EX150" s="453"/>
      <c r="EY150" s="453"/>
      <c r="EZ150" s="70"/>
      <c r="FA150" s="70"/>
      <c r="FC150" s="453">
        <v>0</v>
      </c>
      <c r="FD150" s="453"/>
      <c r="FE150" s="453"/>
      <c r="FF150" s="453"/>
      <c r="FG150" s="453">
        <v>0</v>
      </c>
      <c r="FH150" s="453"/>
      <c r="FI150" s="453"/>
      <c r="FJ150" s="453"/>
      <c r="FK150" s="451">
        <f t="shared" si="43"/>
        <v>0</v>
      </c>
      <c r="FL150" s="451"/>
      <c r="FM150" s="451"/>
      <c r="FN150" s="451"/>
      <c r="FO150" s="451"/>
      <c r="FP150" s="451"/>
      <c r="FQ150" s="451"/>
      <c r="FR150" s="453">
        <v>0</v>
      </c>
      <c r="FS150" s="453"/>
      <c r="FT150" s="453"/>
      <c r="FU150" s="453"/>
      <c r="FV150" s="453"/>
      <c r="FW150" s="453"/>
      <c r="FX150" s="453"/>
      <c r="FY150" s="453">
        <v>0</v>
      </c>
      <c r="FZ150" s="453"/>
      <c r="GA150" s="453"/>
      <c r="GB150" s="453"/>
      <c r="GC150" s="453"/>
      <c r="GD150" s="453"/>
      <c r="GE150" s="453"/>
      <c r="GF150" s="435">
        <f t="shared" si="44"/>
        <v>0</v>
      </c>
      <c r="GG150" s="435"/>
      <c r="GH150" s="435"/>
      <c r="GI150" s="435"/>
      <c r="GJ150" s="435"/>
      <c r="GK150" s="435"/>
      <c r="GL150" s="435"/>
      <c r="GM150" s="453">
        <v>0</v>
      </c>
      <c r="GN150" s="453"/>
      <c r="GO150" s="453"/>
      <c r="GP150" s="453"/>
      <c r="GQ150" s="453"/>
      <c r="GR150" s="453"/>
      <c r="GS150" s="453"/>
      <c r="GT150" s="435">
        <f t="shared" si="45"/>
        <v>0</v>
      </c>
      <c r="GU150" s="435"/>
      <c r="GV150" s="435"/>
      <c r="GW150" s="435"/>
      <c r="GX150" s="435"/>
      <c r="GY150" s="435"/>
      <c r="GZ150" s="435"/>
    </row>
    <row r="151" spans="3:208" ht="12.75" customHeight="1" x14ac:dyDescent="0.2">
      <c r="C151" s="349" t="s">
        <v>245</v>
      </c>
      <c r="D151" s="340"/>
      <c r="E151" s="340"/>
      <c r="F151" s="340"/>
      <c r="G151" s="340"/>
      <c r="H151" s="340"/>
      <c r="I151" s="340"/>
      <c r="J151" s="340"/>
      <c r="K151" s="340"/>
      <c r="L151" s="340"/>
      <c r="M151" s="340"/>
      <c r="N151" s="340"/>
      <c r="O151" s="340"/>
      <c r="P151" s="340"/>
      <c r="Q151" s="340"/>
      <c r="R151" s="340"/>
      <c r="S151" s="340"/>
      <c r="T151" s="340"/>
      <c r="U151" s="340"/>
      <c r="V151" s="340"/>
      <c r="W151" s="340"/>
      <c r="X151" s="378"/>
      <c r="Y151" s="453">
        <v>0</v>
      </c>
      <c r="Z151" s="453"/>
      <c r="AA151" s="453"/>
      <c r="AB151" s="453"/>
      <c r="AC151" s="453"/>
      <c r="AD151" s="453"/>
      <c r="AE151" s="453"/>
      <c r="AF151" s="453">
        <v>0</v>
      </c>
      <c r="AG151" s="453"/>
      <c r="AH151" s="453"/>
      <c r="AI151" s="453"/>
      <c r="AJ151" s="453"/>
      <c r="AK151" s="453"/>
      <c r="AL151" s="453"/>
      <c r="AM151" s="451">
        <f t="shared" si="38"/>
        <v>0</v>
      </c>
      <c r="AN151" s="451"/>
      <c r="AO151" s="451"/>
      <c r="AP151" s="451"/>
      <c r="AQ151" s="451"/>
      <c r="AR151" s="451"/>
      <c r="AS151" s="451"/>
      <c r="AT151" s="453">
        <v>0</v>
      </c>
      <c r="AU151" s="453"/>
      <c r="AV151" s="453"/>
      <c r="AW151" s="453"/>
      <c r="AX151" s="453"/>
      <c r="AY151" s="453"/>
      <c r="AZ151" s="453"/>
      <c r="BA151" s="70"/>
      <c r="BB151" s="453">
        <v>0</v>
      </c>
      <c r="BC151" s="453"/>
      <c r="BD151" s="453"/>
      <c r="BE151" s="453"/>
      <c r="BF151" s="453">
        <v>0</v>
      </c>
      <c r="BG151" s="453"/>
      <c r="BH151" s="453"/>
      <c r="BI151" s="453"/>
      <c r="BJ151" s="451">
        <f t="shared" si="39"/>
        <v>0</v>
      </c>
      <c r="BK151" s="451"/>
      <c r="BL151" s="451"/>
      <c r="BM151" s="451"/>
      <c r="BN151" s="451"/>
      <c r="BO151" s="451"/>
      <c r="BP151" s="451"/>
      <c r="BQ151" s="453">
        <v>0</v>
      </c>
      <c r="BR151" s="453"/>
      <c r="BS151" s="453"/>
      <c r="BT151" s="453"/>
      <c r="BU151" s="453"/>
      <c r="BV151" s="453"/>
      <c r="BW151" s="453"/>
      <c r="BX151" s="453">
        <v>0</v>
      </c>
      <c r="BY151" s="453"/>
      <c r="BZ151" s="453"/>
      <c r="CA151" s="453"/>
      <c r="CB151" s="453"/>
      <c r="CC151" s="453"/>
      <c r="CD151" s="453"/>
      <c r="CE151" s="435">
        <f t="shared" si="40"/>
        <v>0</v>
      </c>
      <c r="CF151" s="435"/>
      <c r="CG151" s="435"/>
      <c r="CH151" s="435"/>
      <c r="CI151" s="435"/>
      <c r="CJ151" s="435"/>
      <c r="CK151" s="435"/>
      <c r="CL151" s="453">
        <v>0</v>
      </c>
      <c r="CM151" s="453"/>
      <c r="CN151" s="453"/>
      <c r="CO151" s="453"/>
      <c r="CP151" s="453"/>
      <c r="CQ151" s="453"/>
      <c r="CR151" s="453"/>
      <c r="CS151" s="435">
        <f t="shared" si="41"/>
        <v>0</v>
      </c>
      <c r="CT151" s="435"/>
      <c r="CU151" s="435"/>
      <c r="CV151" s="435"/>
      <c r="CW151" s="435"/>
      <c r="CX151" s="435"/>
      <c r="CY151" s="435"/>
      <c r="DB151" s="523" t="s">
        <v>293</v>
      </c>
      <c r="DC151" s="524"/>
      <c r="DD151" s="524"/>
      <c r="DE151" s="524"/>
      <c r="DF151" s="524"/>
      <c r="DG151" s="524"/>
      <c r="DH151" s="524"/>
      <c r="DI151" s="524"/>
      <c r="DJ151" s="524"/>
      <c r="DK151" s="524"/>
      <c r="DL151" s="524"/>
      <c r="DM151" s="524"/>
      <c r="DN151" s="524"/>
      <c r="DO151" s="524"/>
      <c r="DP151" s="524"/>
      <c r="DQ151" s="524"/>
      <c r="DR151" s="524"/>
      <c r="DS151" s="524"/>
      <c r="DT151" s="524"/>
      <c r="DU151" s="524"/>
      <c r="DV151" s="524"/>
      <c r="DW151" s="525"/>
      <c r="DX151" s="453">
        <v>0</v>
      </c>
      <c r="DY151" s="453"/>
      <c r="DZ151" s="453"/>
      <c r="EA151" s="453"/>
      <c r="EB151" s="453"/>
      <c r="EC151" s="453"/>
      <c r="ED151" s="453"/>
      <c r="EE151" s="453">
        <v>0</v>
      </c>
      <c r="EF151" s="453"/>
      <c r="EG151" s="453"/>
      <c r="EH151" s="453"/>
      <c r="EI151" s="453"/>
      <c r="EJ151" s="453"/>
      <c r="EK151" s="453"/>
      <c r="EL151" s="451">
        <f t="shared" si="42"/>
        <v>0</v>
      </c>
      <c r="EM151" s="451"/>
      <c r="EN151" s="451"/>
      <c r="EO151" s="451"/>
      <c r="EP151" s="451"/>
      <c r="EQ151" s="451"/>
      <c r="ER151" s="451"/>
      <c r="ES151" s="453">
        <v>0</v>
      </c>
      <c r="ET151" s="453"/>
      <c r="EU151" s="453"/>
      <c r="EV151" s="453"/>
      <c r="EW151" s="453"/>
      <c r="EX151" s="453"/>
      <c r="EY151" s="453"/>
      <c r="EZ151" s="70"/>
      <c r="FA151" s="70"/>
      <c r="FC151" s="453">
        <v>0</v>
      </c>
      <c r="FD151" s="453"/>
      <c r="FE151" s="453"/>
      <c r="FF151" s="453"/>
      <c r="FG151" s="453">
        <v>0</v>
      </c>
      <c r="FH151" s="453"/>
      <c r="FI151" s="453"/>
      <c r="FJ151" s="453"/>
      <c r="FK151" s="451">
        <f t="shared" si="43"/>
        <v>0</v>
      </c>
      <c r="FL151" s="451"/>
      <c r="FM151" s="451"/>
      <c r="FN151" s="451"/>
      <c r="FO151" s="451"/>
      <c r="FP151" s="451"/>
      <c r="FQ151" s="451"/>
      <c r="FR151" s="453">
        <v>0</v>
      </c>
      <c r="FS151" s="453"/>
      <c r="FT151" s="453"/>
      <c r="FU151" s="453"/>
      <c r="FV151" s="453"/>
      <c r="FW151" s="453"/>
      <c r="FX151" s="453"/>
      <c r="FY151" s="453">
        <v>0</v>
      </c>
      <c r="FZ151" s="453"/>
      <c r="GA151" s="453"/>
      <c r="GB151" s="453"/>
      <c r="GC151" s="453"/>
      <c r="GD151" s="453"/>
      <c r="GE151" s="453"/>
      <c r="GF151" s="435">
        <f t="shared" si="44"/>
        <v>0</v>
      </c>
      <c r="GG151" s="435"/>
      <c r="GH151" s="435"/>
      <c r="GI151" s="435"/>
      <c r="GJ151" s="435"/>
      <c r="GK151" s="435"/>
      <c r="GL151" s="435"/>
      <c r="GM151" s="453">
        <v>0</v>
      </c>
      <c r="GN151" s="453"/>
      <c r="GO151" s="453"/>
      <c r="GP151" s="453"/>
      <c r="GQ151" s="453"/>
      <c r="GR151" s="453"/>
      <c r="GS151" s="453"/>
      <c r="GT151" s="435">
        <f t="shared" si="45"/>
        <v>0</v>
      </c>
      <c r="GU151" s="435"/>
      <c r="GV151" s="435"/>
      <c r="GW151" s="435"/>
      <c r="GX151" s="435"/>
      <c r="GY151" s="435"/>
      <c r="GZ151" s="435"/>
    </row>
    <row r="152" spans="3:208" ht="12.75" customHeight="1" x14ac:dyDescent="0.2">
      <c r="C152" s="349" t="s">
        <v>246</v>
      </c>
      <c r="D152" s="340"/>
      <c r="E152" s="340"/>
      <c r="F152" s="340"/>
      <c r="G152" s="340"/>
      <c r="H152" s="340"/>
      <c r="I152" s="340"/>
      <c r="J152" s="340"/>
      <c r="K152" s="340"/>
      <c r="L152" s="340"/>
      <c r="M152" s="340"/>
      <c r="N152" s="340"/>
      <c r="O152" s="340"/>
      <c r="P152" s="340"/>
      <c r="Q152" s="340"/>
      <c r="R152" s="340"/>
      <c r="S152" s="340"/>
      <c r="T152" s="340"/>
      <c r="U152" s="340"/>
      <c r="V152" s="340"/>
      <c r="W152" s="340"/>
      <c r="X152" s="378"/>
      <c r="Y152" s="453">
        <v>0</v>
      </c>
      <c r="Z152" s="453"/>
      <c r="AA152" s="453"/>
      <c r="AB152" s="453"/>
      <c r="AC152" s="453"/>
      <c r="AD152" s="453"/>
      <c r="AE152" s="453"/>
      <c r="AF152" s="453">
        <v>0</v>
      </c>
      <c r="AG152" s="453"/>
      <c r="AH152" s="453"/>
      <c r="AI152" s="453"/>
      <c r="AJ152" s="453"/>
      <c r="AK152" s="453"/>
      <c r="AL152" s="453"/>
      <c r="AM152" s="451">
        <f t="shared" si="38"/>
        <v>0</v>
      </c>
      <c r="AN152" s="451"/>
      <c r="AO152" s="451"/>
      <c r="AP152" s="451"/>
      <c r="AQ152" s="451"/>
      <c r="AR152" s="451"/>
      <c r="AS152" s="451"/>
      <c r="AT152" s="453">
        <v>0</v>
      </c>
      <c r="AU152" s="453"/>
      <c r="AV152" s="453"/>
      <c r="AW152" s="453"/>
      <c r="AX152" s="453"/>
      <c r="AY152" s="453"/>
      <c r="AZ152" s="453"/>
      <c r="BA152" s="70"/>
      <c r="BB152" s="453">
        <v>0</v>
      </c>
      <c r="BC152" s="453"/>
      <c r="BD152" s="453"/>
      <c r="BE152" s="453"/>
      <c r="BF152" s="453">
        <v>0</v>
      </c>
      <c r="BG152" s="453"/>
      <c r="BH152" s="453"/>
      <c r="BI152" s="453"/>
      <c r="BJ152" s="451">
        <f t="shared" si="39"/>
        <v>0</v>
      </c>
      <c r="BK152" s="451"/>
      <c r="BL152" s="451"/>
      <c r="BM152" s="451"/>
      <c r="BN152" s="451"/>
      <c r="BO152" s="451"/>
      <c r="BP152" s="451"/>
      <c r="BQ152" s="453">
        <v>0</v>
      </c>
      <c r="BR152" s="453"/>
      <c r="BS152" s="453"/>
      <c r="BT152" s="453"/>
      <c r="BU152" s="453"/>
      <c r="BV152" s="453"/>
      <c r="BW152" s="453"/>
      <c r="BX152" s="453">
        <v>0</v>
      </c>
      <c r="BY152" s="453"/>
      <c r="BZ152" s="453"/>
      <c r="CA152" s="453"/>
      <c r="CB152" s="453"/>
      <c r="CC152" s="453"/>
      <c r="CD152" s="453"/>
      <c r="CE152" s="435">
        <f t="shared" si="40"/>
        <v>0</v>
      </c>
      <c r="CF152" s="435"/>
      <c r="CG152" s="435"/>
      <c r="CH152" s="435"/>
      <c r="CI152" s="435"/>
      <c r="CJ152" s="435"/>
      <c r="CK152" s="435"/>
      <c r="CL152" s="453">
        <v>0</v>
      </c>
      <c r="CM152" s="453"/>
      <c r="CN152" s="453"/>
      <c r="CO152" s="453"/>
      <c r="CP152" s="453"/>
      <c r="CQ152" s="453"/>
      <c r="CR152" s="453"/>
      <c r="CS152" s="435">
        <f t="shared" si="41"/>
        <v>0</v>
      </c>
      <c r="CT152" s="435"/>
      <c r="CU152" s="435"/>
      <c r="CV152" s="435"/>
      <c r="CW152" s="435"/>
      <c r="CX152" s="435"/>
      <c r="CY152" s="435"/>
      <c r="DB152" s="529" t="s">
        <v>294</v>
      </c>
      <c r="DC152" s="530"/>
      <c r="DD152" s="530"/>
      <c r="DE152" s="530"/>
      <c r="DF152" s="530"/>
      <c r="DG152" s="530"/>
      <c r="DH152" s="530"/>
      <c r="DI152" s="530"/>
      <c r="DJ152" s="530"/>
      <c r="DK152" s="530"/>
      <c r="DL152" s="530"/>
      <c r="DM152" s="530"/>
      <c r="DN152" s="530"/>
      <c r="DO152" s="530"/>
      <c r="DP152" s="530"/>
      <c r="DQ152" s="530"/>
      <c r="DR152" s="530"/>
      <c r="DS152" s="530"/>
      <c r="DT152" s="530"/>
      <c r="DU152" s="530"/>
      <c r="DV152" s="530"/>
      <c r="DW152" s="531"/>
      <c r="DX152" s="453">
        <v>0</v>
      </c>
      <c r="DY152" s="453"/>
      <c r="DZ152" s="453"/>
      <c r="EA152" s="453"/>
      <c r="EB152" s="453"/>
      <c r="EC152" s="453"/>
      <c r="ED152" s="453"/>
      <c r="EE152" s="453">
        <v>0</v>
      </c>
      <c r="EF152" s="453"/>
      <c r="EG152" s="453"/>
      <c r="EH152" s="453"/>
      <c r="EI152" s="453"/>
      <c r="EJ152" s="453"/>
      <c r="EK152" s="453"/>
      <c r="EL152" s="451">
        <f t="shared" si="42"/>
        <v>0</v>
      </c>
      <c r="EM152" s="451"/>
      <c r="EN152" s="451"/>
      <c r="EO152" s="451"/>
      <c r="EP152" s="451"/>
      <c r="EQ152" s="451"/>
      <c r="ER152" s="451"/>
      <c r="ES152" s="453">
        <v>0</v>
      </c>
      <c r="ET152" s="453"/>
      <c r="EU152" s="453"/>
      <c r="EV152" s="453"/>
      <c r="EW152" s="453"/>
      <c r="EX152" s="453"/>
      <c r="EY152" s="453"/>
      <c r="EZ152" s="70"/>
      <c r="FA152" s="70"/>
      <c r="FC152" s="453">
        <v>0</v>
      </c>
      <c r="FD152" s="453"/>
      <c r="FE152" s="453"/>
      <c r="FF152" s="453"/>
      <c r="FG152" s="453">
        <v>0</v>
      </c>
      <c r="FH152" s="453"/>
      <c r="FI152" s="453"/>
      <c r="FJ152" s="453"/>
      <c r="FK152" s="451">
        <f t="shared" si="43"/>
        <v>0</v>
      </c>
      <c r="FL152" s="451"/>
      <c r="FM152" s="451"/>
      <c r="FN152" s="451"/>
      <c r="FO152" s="451"/>
      <c r="FP152" s="451"/>
      <c r="FQ152" s="451"/>
      <c r="FR152" s="453">
        <v>0</v>
      </c>
      <c r="FS152" s="453"/>
      <c r="FT152" s="453"/>
      <c r="FU152" s="453"/>
      <c r="FV152" s="453"/>
      <c r="FW152" s="453"/>
      <c r="FX152" s="453"/>
      <c r="FY152" s="453">
        <v>0</v>
      </c>
      <c r="FZ152" s="453"/>
      <c r="GA152" s="453"/>
      <c r="GB152" s="453"/>
      <c r="GC152" s="453"/>
      <c r="GD152" s="453"/>
      <c r="GE152" s="453"/>
      <c r="GF152" s="435">
        <f t="shared" si="44"/>
        <v>0</v>
      </c>
      <c r="GG152" s="435"/>
      <c r="GH152" s="435"/>
      <c r="GI152" s="435"/>
      <c r="GJ152" s="435"/>
      <c r="GK152" s="435"/>
      <c r="GL152" s="435"/>
      <c r="GM152" s="453">
        <v>0</v>
      </c>
      <c r="GN152" s="453"/>
      <c r="GO152" s="453"/>
      <c r="GP152" s="453"/>
      <c r="GQ152" s="453"/>
      <c r="GR152" s="453"/>
      <c r="GS152" s="453"/>
      <c r="GT152" s="435">
        <f t="shared" si="45"/>
        <v>0</v>
      </c>
      <c r="GU152" s="435"/>
      <c r="GV152" s="435"/>
      <c r="GW152" s="435"/>
      <c r="GX152" s="435"/>
      <c r="GY152" s="435"/>
      <c r="GZ152" s="435"/>
    </row>
    <row r="153" spans="3:208" ht="12.75" customHeight="1" x14ac:dyDescent="0.2">
      <c r="C153" s="349" t="s">
        <v>247</v>
      </c>
      <c r="D153" s="340"/>
      <c r="E153" s="340"/>
      <c r="F153" s="340"/>
      <c r="G153" s="340"/>
      <c r="H153" s="340"/>
      <c r="I153" s="340"/>
      <c r="J153" s="340"/>
      <c r="K153" s="340"/>
      <c r="L153" s="340"/>
      <c r="M153" s="340"/>
      <c r="N153" s="340"/>
      <c r="O153" s="340"/>
      <c r="P153" s="340"/>
      <c r="Q153" s="340"/>
      <c r="R153" s="340"/>
      <c r="S153" s="340"/>
      <c r="T153" s="340"/>
      <c r="U153" s="340"/>
      <c r="V153" s="340"/>
      <c r="W153" s="340"/>
      <c r="X153" s="378"/>
      <c r="Y153" s="453">
        <v>0</v>
      </c>
      <c r="Z153" s="453"/>
      <c r="AA153" s="453"/>
      <c r="AB153" s="453"/>
      <c r="AC153" s="453"/>
      <c r="AD153" s="453"/>
      <c r="AE153" s="453"/>
      <c r="AF153" s="453">
        <v>0</v>
      </c>
      <c r="AG153" s="453"/>
      <c r="AH153" s="453"/>
      <c r="AI153" s="453"/>
      <c r="AJ153" s="453"/>
      <c r="AK153" s="453"/>
      <c r="AL153" s="453"/>
      <c r="AM153" s="451">
        <f t="shared" si="38"/>
        <v>0</v>
      </c>
      <c r="AN153" s="451"/>
      <c r="AO153" s="451"/>
      <c r="AP153" s="451"/>
      <c r="AQ153" s="451"/>
      <c r="AR153" s="451"/>
      <c r="AS153" s="451"/>
      <c r="AT153" s="453">
        <v>0</v>
      </c>
      <c r="AU153" s="453"/>
      <c r="AV153" s="453"/>
      <c r="AW153" s="453"/>
      <c r="AX153" s="453"/>
      <c r="AY153" s="453"/>
      <c r="AZ153" s="453"/>
      <c r="BA153" s="70"/>
      <c r="BB153" s="453">
        <v>0</v>
      </c>
      <c r="BC153" s="453"/>
      <c r="BD153" s="453"/>
      <c r="BE153" s="453"/>
      <c r="BF153" s="453">
        <v>0</v>
      </c>
      <c r="BG153" s="453"/>
      <c r="BH153" s="453"/>
      <c r="BI153" s="453"/>
      <c r="BJ153" s="451">
        <f t="shared" si="39"/>
        <v>0</v>
      </c>
      <c r="BK153" s="451"/>
      <c r="BL153" s="451"/>
      <c r="BM153" s="451"/>
      <c r="BN153" s="451"/>
      <c r="BO153" s="451"/>
      <c r="BP153" s="451"/>
      <c r="BQ153" s="453">
        <v>0</v>
      </c>
      <c r="BR153" s="453"/>
      <c r="BS153" s="453"/>
      <c r="BT153" s="453"/>
      <c r="BU153" s="453"/>
      <c r="BV153" s="453"/>
      <c r="BW153" s="453"/>
      <c r="BX153" s="453">
        <v>0</v>
      </c>
      <c r="BY153" s="453"/>
      <c r="BZ153" s="453"/>
      <c r="CA153" s="453"/>
      <c r="CB153" s="453"/>
      <c r="CC153" s="453"/>
      <c r="CD153" s="453"/>
      <c r="CE153" s="435">
        <f t="shared" si="40"/>
        <v>0</v>
      </c>
      <c r="CF153" s="435"/>
      <c r="CG153" s="435"/>
      <c r="CH153" s="435"/>
      <c r="CI153" s="435"/>
      <c r="CJ153" s="435"/>
      <c r="CK153" s="435"/>
      <c r="CL153" s="453">
        <v>0</v>
      </c>
      <c r="CM153" s="453"/>
      <c r="CN153" s="453"/>
      <c r="CO153" s="453"/>
      <c r="CP153" s="453"/>
      <c r="CQ153" s="453"/>
      <c r="CR153" s="453"/>
      <c r="CS153" s="435">
        <f t="shared" si="41"/>
        <v>0</v>
      </c>
      <c r="CT153" s="435"/>
      <c r="CU153" s="435"/>
      <c r="CV153" s="435"/>
      <c r="CW153" s="435"/>
      <c r="CX153" s="435"/>
      <c r="CY153" s="435"/>
      <c r="DB153" s="523" t="s">
        <v>295</v>
      </c>
      <c r="DC153" s="524"/>
      <c r="DD153" s="524"/>
      <c r="DE153" s="524"/>
      <c r="DF153" s="524"/>
      <c r="DG153" s="524"/>
      <c r="DH153" s="524"/>
      <c r="DI153" s="524"/>
      <c r="DJ153" s="524"/>
      <c r="DK153" s="524"/>
      <c r="DL153" s="524"/>
      <c r="DM153" s="524"/>
      <c r="DN153" s="524"/>
      <c r="DO153" s="524"/>
      <c r="DP153" s="524"/>
      <c r="DQ153" s="524"/>
      <c r="DR153" s="524"/>
      <c r="DS153" s="524"/>
      <c r="DT153" s="524"/>
      <c r="DU153" s="524"/>
      <c r="DV153" s="524"/>
      <c r="DW153" s="525"/>
      <c r="DX153" s="453">
        <v>0</v>
      </c>
      <c r="DY153" s="453"/>
      <c r="DZ153" s="453"/>
      <c r="EA153" s="453"/>
      <c r="EB153" s="453"/>
      <c r="EC153" s="453"/>
      <c r="ED153" s="453"/>
      <c r="EE153" s="453">
        <v>0</v>
      </c>
      <c r="EF153" s="453"/>
      <c r="EG153" s="453"/>
      <c r="EH153" s="453"/>
      <c r="EI153" s="453"/>
      <c r="EJ153" s="453"/>
      <c r="EK153" s="453"/>
      <c r="EL153" s="451">
        <f t="shared" si="42"/>
        <v>0</v>
      </c>
      <c r="EM153" s="451"/>
      <c r="EN153" s="451"/>
      <c r="EO153" s="451"/>
      <c r="EP153" s="451"/>
      <c r="EQ153" s="451"/>
      <c r="ER153" s="451"/>
      <c r="ES153" s="453">
        <v>0</v>
      </c>
      <c r="ET153" s="453"/>
      <c r="EU153" s="453"/>
      <c r="EV153" s="453"/>
      <c r="EW153" s="453"/>
      <c r="EX153" s="453"/>
      <c r="EY153" s="453"/>
      <c r="EZ153" s="70"/>
      <c r="FA153" s="70"/>
      <c r="FC153" s="453">
        <v>0</v>
      </c>
      <c r="FD153" s="453"/>
      <c r="FE153" s="453"/>
      <c r="FF153" s="453"/>
      <c r="FG153" s="453">
        <v>0</v>
      </c>
      <c r="FH153" s="453"/>
      <c r="FI153" s="453"/>
      <c r="FJ153" s="453"/>
      <c r="FK153" s="451">
        <f t="shared" si="43"/>
        <v>0</v>
      </c>
      <c r="FL153" s="451"/>
      <c r="FM153" s="451"/>
      <c r="FN153" s="451"/>
      <c r="FO153" s="451"/>
      <c r="FP153" s="451"/>
      <c r="FQ153" s="451"/>
      <c r="FR153" s="453">
        <v>0</v>
      </c>
      <c r="FS153" s="453"/>
      <c r="FT153" s="453"/>
      <c r="FU153" s="453"/>
      <c r="FV153" s="453"/>
      <c r="FW153" s="453"/>
      <c r="FX153" s="453"/>
      <c r="FY153" s="453">
        <v>0</v>
      </c>
      <c r="FZ153" s="453"/>
      <c r="GA153" s="453"/>
      <c r="GB153" s="453"/>
      <c r="GC153" s="453"/>
      <c r="GD153" s="453"/>
      <c r="GE153" s="453"/>
      <c r="GF153" s="435">
        <f t="shared" si="44"/>
        <v>0</v>
      </c>
      <c r="GG153" s="435"/>
      <c r="GH153" s="435"/>
      <c r="GI153" s="435"/>
      <c r="GJ153" s="435"/>
      <c r="GK153" s="435"/>
      <c r="GL153" s="435"/>
      <c r="GM153" s="453">
        <v>0</v>
      </c>
      <c r="GN153" s="453"/>
      <c r="GO153" s="453"/>
      <c r="GP153" s="453"/>
      <c r="GQ153" s="453"/>
      <c r="GR153" s="453"/>
      <c r="GS153" s="453"/>
      <c r="GT153" s="435">
        <f t="shared" si="45"/>
        <v>0</v>
      </c>
      <c r="GU153" s="435"/>
      <c r="GV153" s="435"/>
      <c r="GW153" s="435"/>
      <c r="GX153" s="435"/>
      <c r="GY153" s="435"/>
      <c r="GZ153" s="435"/>
    </row>
    <row r="154" spans="3:208" ht="12.75" customHeight="1" x14ac:dyDescent="0.2">
      <c r="C154" s="516" t="s">
        <v>248</v>
      </c>
      <c r="D154" s="517"/>
      <c r="E154" s="517"/>
      <c r="F154" s="517"/>
      <c r="G154" s="517"/>
      <c r="H154" s="517"/>
      <c r="I154" s="517"/>
      <c r="J154" s="517"/>
      <c r="K154" s="517"/>
      <c r="L154" s="517"/>
      <c r="M154" s="517"/>
      <c r="N154" s="517"/>
      <c r="O154" s="517"/>
      <c r="P154" s="517"/>
      <c r="Q154" s="517"/>
      <c r="R154" s="517"/>
      <c r="S154" s="517"/>
      <c r="T154" s="517"/>
      <c r="U154" s="517"/>
      <c r="V154" s="517"/>
      <c r="W154" s="517"/>
      <c r="X154" s="518"/>
      <c r="Y154" s="453">
        <v>0</v>
      </c>
      <c r="Z154" s="453"/>
      <c r="AA154" s="453"/>
      <c r="AB154" s="453"/>
      <c r="AC154" s="453"/>
      <c r="AD154" s="453"/>
      <c r="AE154" s="453"/>
      <c r="AF154" s="453">
        <v>0</v>
      </c>
      <c r="AG154" s="453"/>
      <c r="AH154" s="453"/>
      <c r="AI154" s="453"/>
      <c r="AJ154" s="453"/>
      <c r="AK154" s="453"/>
      <c r="AL154" s="453"/>
      <c r="AM154" s="451">
        <f t="shared" si="38"/>
        <v>0</v>
      </c>
      <c r="AN154" s="451"/>
      <c r="AO154" s="451"/>
      <c r="AP154" s="451"/>
      <c r="AQ154" s="451"/>
      <c r="AR154" s="451"/>
      <c r="AS154" s="451"/>
      <c r="AT154" s="453">
        <v>0</v>
      </c>
      <c r="AU154" s="453"/>
      <c r="AV154" s="453"/>
      <c r="AW154" s="453"/>
      <c r="AX154" s="453"/>
      <c r="AY154" s="453"/>
      <c r="AZ154" s="453"/>
      <c r="BA154" s="70"/>
      <c r="BB154" s="453">
        <v>0</v>
      </c>
      <c r="BC154" s="453"/>
      <c r="BD154" s="453"/>
      <c r="BE154" s="453"/>
      <c r="BF154" s="453">
        <v>0</v>
      </c>
      <c r="BG154" s="453"/>
      <c r="BH154" s="453"/>
      <c r="BI154" s="453"/>
      <c r="BJ154" s="451">
        <f t="shared" si="39"/>
        <v>0</v>
      </c>
      <c r="BK154" s="451"/>
      <c r="BL154" s="451"/>
      <c r="BM154" s="451"/>
      <c r="BN154" s="451"/>
      <c r="BO154" s="451"/>
      <c r="BP154" s="451"/>
      <c r="BQ154" s="453">
        <v>0</v>
      </c>
      <c r="BR154" s="453"/>
      <c r="BS154" s="453"/>
      <c r="BT154" s="453"/>
      <c r="BU154" s="453"/>
      <c r="BV154" s="453"/>
      <c r="BW154" s="453"/>
      <c r="BX154" s="453">
        <v>0</v>
      </c>
      <c r="BY154" s="453"/>
      <c r="BZ154" s="453"/>
      <c r="CA154" s="453"/>
      <c r="CB154" s="453"/>
      <c r="CC154" s="453"/>
      <c r="CD154" s="453"/>
      <c r="CE154" s="435">
        <f t="shared" si="40"/>
        <v>0</v>
      </c>
      <c r="CF154" s="435"/>
      <c r="CG154" s="435"/>
      <c r="CH154" s="435"/>
      <c r="CI154" s="435"/>
      <c r="CJ154" s="435"/>
      <c r="CK154" s="435"/>
      <c r="CL154" s="453">
        <v>0</v>
      </c>
      <c r="CM154" s="453"/>
      <c r="CN154" s="453"/>
      <c r="CO154" s="453"/>
      <c r="CP154" s="453"/>
      <c r="CQ154" s="453"/>
      <c r="CR154" s="453"/>
      <c r="CS154" s="435">
        <f t="shared" si="41"/>
        <v>0</v>
      </c>
      <c r="CT154" s="435"/>
      <c r="CU154" s="435"/>
      <c r="CV154" s="435"/>
      <c r="CW154" s="435"/>
      <c r="CX154" s="435"/>
      <c r="CY154" s="435"/>
      <c r="DB154" s="523" t="s">
        <v>296</v>
      </c>
      <c r="DC154" s="524"/>
      <c r="DD154" s="524"/>
      <c r="DE154" s="524"/>
      <c r="DF154" s="524"/>
      <c r="DG154" s="524"/>
      <c r="DH154" s="524"/>
      <c r="DI154" s="524"/>
      <c r="DJ154" s="524"/>
      <c r="DK154" s="524"/>
      <c r="DL154" s="524"/>
      <c r="DM154" s="524"/>
      <c r="DN154" s="524"/>
      <c r="DO154" s="524"/>
      <c r="DP154" s="524"/>
      <c r="DQ154" s="524"/>
      <c r="DR154" s="524"/>
      <c r="DS154" s="524"/>
      <c r="DT154" s="524"/>
      <c r="DU154" s="524"/>
      <c r="DV154" s="524"/>
      <c r="DW154" s="525"/>
      <c r="DX154" s="453">
        <v>0</v>
      </c>
      <c r="DY154" s="453"/>
      <c r="DZ154" s="453"/>
      <c r="EA154" s="453"/>
      <c r="EB154" s="453"/>
      <c r="EC154" s="453"/>
      <c r="ED154" s="453"/>
      <c r="EE154" s="453">
        <v>0</v>
      </c>
      <c r="EF154" s="453"/>
      <c r="EG154" s="453"/>
      <c r="EH154" s="453"/>
      <c r="EI154" s="453"/>
      <c r="EJ154" s="453"/>
      <c r="EK154" s="453"/>
      <c r="EL154" s="451">
        <f t="shared" si="42"/>
        <v>0</v>
      </c>
      <c r="EM154" s="451"/>
      <c r="EN154" s="451"/>
      <c r="EO154" s="451"/>
      <c r="EP154" s="451"/>
      <c r="EQ154" s="451"/>
      <c r="ER154" s="451"/>
      <c r="ES154" s="453">
        <v>0</v>
      </c>
      <c r="ET154" s="453"/>
      <c r="EU154" s="453"/>
      <c r="EV154" s="453"/>
      <c r="EW154" s="453"/>
      <c r="EX154" s="453"/>
      <c r="EY154" s="453"/>
      <c r="EZ154" s="70"/>
      <c r="FA154" s="70"/>
      <c r="FC154" s="453">
        <v>0</v>
      </c>
      <c r="FD154" s="453"/>
      <c r="FE154" s="453"/>
      <c r="FF154" s="453"/>
      <c r="FG154" s="453">
        <v>0</v>
      </c>
      <c r="FH154" s="453"/>
      <c r="FI154" s="453"/>
      <c r="FJ154" s="453"/>
      <c r="FK154" s="451">
        <f t="shared" si="43"/>
        <v>0</v>
      </c>
      <c r="FL154" s="451"/>
      <c r="FM154" s="451"/>
      <c r="FN154" s="451"/>
      <c r="FO154" s="451"/>
      <c r="FP154" s="451"/>
      <c r="FQ154" s="451"/>
      <c r="FR154" s="453">
        <v>0</v>
      </c>
      <c r="FS154" s="453"/>
      <c r="FT154" s="453"/>
      <c r="FU154" s="453"/>
      <c r="FV154" s="453"/>
      <c r="FW154" s="453"/>
      <c r="FX154" s="453"/>
      <c r="FY154" s="453">
        <v>0</v>
      </c>
      <c r="FZ154" s="453"/>
      <c r="GA154" s="453"/>
      <c r="GB154" s="453"/>
      <c r="GC154" s="453"/>
      <c r="GD154" s="453"/>
      <c r="GE154" s="453"/>
      <c r="GF154" s="435">
        <f t="shared" si="44"/>
        <v>0</v>
      </c>
      <c r="GG154" s="435"/>
      <c r="GH154" s="435"/>
      <c r="GI154" s="435"/>
      <c r="GJ154" s="435"/>
      <c r="GK154" s="435"/>
      <c r="GL154" s="435"/>
      <c r="GM154" s="453">
        <v>0</v>
      </c>
      <c r="GN154" s="453"/>
      <c r="GO154" s="453"/>
      <c r="GP154" s="453"/>
      <c r="GQ154" s="453"/>
      <c r="GR154" s="453"/>
      <c r="GS154" s="453"/>
      <c r="GT154" s="435">
        <f t="shared" si="45"/>
        <v>0</v>
      </c>
      <c r="GU154" s="435"/>
      <c r="GV154" s="435"/>
      <c r="GW154" s="435"/>
      <c r="GX154" s="435"/>
      <c r="GY154" s="435"/>
      <c r="GZ154" s="435"/>
    </row>
    <row r="155" spans="3:208" ht="12.75" customHeight="1" thickBot="1" x14ac:dyDescent="0.25">
      <c r="C155" s="516" t="s">
        <v>249</v>
      </c>
      <c r="D155" s="517"/>
      <c r="E155" s="517"/>
      <c r="F155" s="517"/>
      <c r="G155" s="517"/>
      <c r="H155" s="517"/>
      <c r="I155" s="517"/>
      <c r="J155" s="517"/>
      <c r="K155" s="517"/>
      <c r="L155" s="517"/>
      <c r="M155" s="517"/>
      <c r="N155" s="517"/>
      <c r="O155" s="517"/>
      <c r="P155" s="517"/>
      <c r="Q155" s="517"/>
      <c r="R155" s="517"/>
      <c r="S155" s="517"/>
      <c r="T155" s="517"/>
      <c r="U155" s="517"/>
      <c r="V155" s="517"/>
      <c r="W155" s="517"/>
      <c r="X155" s="518"/>
      <c r="Y155" s="499">
        <f>SUM(Y147:AE154)</f>
        <v>0</v>
      </c>
      <c r="Z155" s="499"/>
      <c r="AA155" s="499"/>
      <c r="AB155" s="499"/>
      <c r="AC155" s="499"/>
      <c r="AD155" s="499"/>
      <c r="AE155" s="499"/>
      <c r="AF155" s="499">
        <f>SUM(AF147:AL154)</f>
        <v>0</v>
      </c>
      <c r="AG155" s="499"/>
      <c r="AH155" s="499"/>
      <c r="AI155" s="499"/>
      <c r="AJ155" s="499"/>
      <c r="AK155" s="499"/>
      <c r="AL155" s="499"/>
      <c r="AM155" s="499">
        <f>SUM(AM147:AS154)</f>
        <v>0</v>
      </c>
      <c r="AN155" s="499"/>
      <c r="AO155" s="499"/>
      <c r="AP155" s="499"/>
      <c r="AQ155" s="499"/>
      <c r="AR155" s="499"/>
      <c r="AS155" s="499"/>
      <c r="AT155" s="499">
        <f>SUM(AT147:AZ154)</f>
        <v>0</v>
      </c>
      <c r="AU155" s="499"/>
      <c r="AV155" s="499"/>
      <c r="AW155" s="499"/>
      <c r="AX155" s="499"/>
      <c r="AY155" s="499"/>
      <c r="AZ155" s="499"/>
      <c r="BB155" s="473">
        <f>SUM(BB147:BE154)</f>
        <v>0</v>
      </c>
      <c r="BC155" s="473"/>
      <c r="BD155" s="473"/>
      <c r="BE155" s="473"/>
      <c r="BF155" s="473">
        <f>SUM(BF147:BI154)</f>
        <v>0</v>
      </c>
      <c r="BG155" s="473"/>
      <c r="BH155" s="473"/>
      <c r="BI155" s="473"/>
      <c r="BJ155" s="473">
        <f>SUM(BJ147:BP154)</f>
        <v>0</v>
      </c>
      <c r="BK155" s="473"/>
      <c r="BL155" s="473"/>
      <c r="BM155" s="473"/>
      <c r="BN155" s="473"/>
      <c r="BO155" s="473"/>
      <c r="BP155" s="473"/>
      <c r="BQ155" s="473">
        <f>SUM(BQ147:BW154)</f>
        <v>0</v>
      </c>
      <c r="BR155" s="473"/>
      <c r="BS155" s="473"/>
      <c r="BT155" s="473"/>
      <c r="BU155" s="473"/>
      <c r="BV155" s="473"/>
      <c r="BW155" s="473"/>
      <c r="BX155" s="473">
        <f>SUM(BX147:CD154)</f>
        <v>0</v>
      </c>
      <c r="BY155" s="473"/>
      <c r="BZ155" s="473"/>
      <c r="CA155" s="473"/>
      <c r="CB155" s="473"/>
      <c r="CC155" s="473"/>
      <c r="CD155" s="473"/>
      <c r="CE155" s="473">
        <f>SUM(CE147:CK154)</f>
        <v>0</v>
      </c>
      <c r="CF155" s="473"/>
      <c r="CG155" s="473"/>
      <c r="CH155" s="473"/>
      <c r="CI155" s="473"/>
      <c r="CJ155" s="473"/>
      <c r="CK155" s="473"/>
      <c r="CL155" s="473">
        <f>SUM(CL147:CR154)</f>
        <v>0</v>
      </c>
      <c r="CM155" s="473"/>
      <c r="CN155" s="473"/>
      <c r="CO155" s="473"/>
      <c r="CP155" s="473"/>
      <c r="CQ155" s="473"/>
      <c r="CR155" s="473"/>
      <c r="CS155" s="473">
        <f>SUM(CS147:CY154)</f>
        <v>0</v>
      </c>
      <c r="CT155" s="473"/>
      <c r="CU155" s="473"/>
      <c r="CV155" s="473"/>
      <c r="CW155" s="473"/>
      <c r="CX155" s="473"/>
      <c r="CY155" s="473"/>
      <c r="DB155" s="523" t="s">
        <v>297</v>
      </c>
      <c r="DC155" s="524"/>
      <c r="DD155" s="524"/>
      <c r="DE155" s="524"/>
      <c r="DF155" s="524"/>
      <c r="DG155" s="524"/>
      <c r="DH155" s="524"/>
      <c r="DI155" s="524"/>
      <c r="DJ155" s="524"/>
      <c r="DK155" s="524"/>
      <c r="DL155" s="524"/>
      <c r="DM155" s="524"/>
      <c r="DN155" s="524"/>
      <c r="DO155" s="524"/>
      <c r="DP155" s="524"/>
      <c r="DQ155" s="524"/>
      <c r="DR155" s="524"/>
      <c r="DS155" s="524"/>
      <c r="DT155" s="524"/>
      <c r="DU155" s="524"/>
      <c r="DV155" s="524"/>
      <c r="DW155" s="525"/>
      <c r="DX155" s="453">
        <v>0</v>
      </c>
      <c r="DY155" s="453"/>
      <c r="DZ155" s="453"/>
      <c r="EA155" s="453"/>
      <c r="EB155" s="453"/>
      <c r="EC155" s="453"/>
      <c r="ED155" s="453"/>
      <c r="EE155" s="453">
        <v>0</v>
      </c>
      <c r="EF155" s="453"/>
      <c r="EG155" s="453"/>
      <c r="EH155" s="453"/>
      <c r="EI155" s="453"/>
      <c r="EJ155" s="453"/>
      <c r="EK155" s="453"/>
      <c r="EL155" s="451">
        <f t="shared" si="42"/>
        <v>0</v>
      </c>
      <c r="EM155" s="451"/>
      <c r="EN155" s="451"/>
      <c r="EO155" s="451"/>
      <c r="EP155" s="451"/>
      <c r="EQ155" s="451"/>
      <c r="ER155" s="451"/>
      <c r="ES155" s="453">
        <v>0</v>
      </c>
      <c r="ET155" s="453"/>
      <c r="EU155" s="453"/>
      <c r="EV155" s="453"/>
      <c r="EW155" s="453"/>
      <c r="EX155" s="453"/>
      <c r="EY155" s="453"/>
      <c r="EZ155" s="70"/>
      <c r="FA155" s="70"/>
      <c r="FC155" s="453">
        <v>0</v>
      </c>
      <c r="FD155" s="453"/>
      <c r="FE155" s="453"/>
      <c r="FF155" s="453"/>
      <c r="FG155" s="453">
        <v>0</v>
      </c>
      <c r="FH155" s="453"/>
      <c r="FI155" s="453"/>
      <c r="FJ155" s="453"/>
      <c r="FK155" s="451">
        <f t="shared" si="43"/>
        <v>0</v>
      </c>
      <c r="FL155" s="451"/>
      <c r="FM155" s="451"/>
      <c r="FN155" s="451"/>
      <c r="FO155" s="451"/>
      <c r="FP155" s="451"/>
      <c r="FQ155" s="451"/>
      <c r="FR155" s="453">
        <v>0</v>
      </c>
      <c r="FS155" s="453"/>
      <c r="FT155" s="453"/>
      <c r="FU155" s="453"/>
      <c r="FV155" s="453"/>
      <c r="FW155" s="453"/>
      <c r="FX155" s="453"/>
      <c r="FY155" s="453">
        <v>0</v>
      </c>
      <c r="FZ155" s="453"/>
      <c r="GA155" s="453"/>
      <c r="GB155" s="453"/>
      <c r="GC155" s="453"/>
      <c r="GD155" s="453"/>
      <c r="GE155" s="453"/>
      <c r="GF155" s="435">
        <f t="shared" si="44"/>
        <v>0</v>
      </c>
      <c r="GG155" s="435"/>
      <c r="GH155" s="435"/>
      <c r="GI155" s="435"/>
      <c r="GJ155" s="435"/>
      <c r="GK155" s="435"/>
      <c r="GL155" s="435"/>
      <c r="GM155" s="453">
        <v>0</v>
      </c>
      <c r="GN155" s="453"/>
      <c r="GO155" s="453"/>
      <c r="GP155" s="453"/>
      <c r="GQ155" s="453"/>
      <c r="GR155" s="453"/>
      <c r="GS155" s="453"/>
      <c r="GT155" s="435">
        <f t="shared" si="45"/>
        <v>0</v>
      </c>
      <c r="GU155" s="435"/>
      <c r="GV155" s="435"/>
      <c r="GW155" s="435"/>
      <c r="GX155" s="435"/>
      <c r="GY155" s="435"/>
      <c r="GZ155" s="435"/>
    </row>
    <row r="156" spans="3:208" ht="12.75" customHeight="1" thickTop="1" x14ac:dyDescent="0.2">
      <c r="C156" s="412" t="s">
        <v>250</v>
      </c>
      <c r="D156" s="413"/>
      <c r="E156" s="413"/>
      <c r="F156" s="413"/>
      <c r="G156" s="413"/>
      <c r="H156" s="413"/>
      <c r="I156" s="413"/>
      <c r="J156" s="413"/>
      <c r="K156" s="413"/>
      <c r="L156" s="413"/>
      <c r="M156" s="413"/>
      <c r="N156" s="413"/>
      <c r="O156" s="413"/>
      <c r="P156" s="413"/>
      <c r="Q156" s="413"/>
      <c r="R156" s="413"/>
      <c r="S156" s="413"/>
      <c r="T156" s="413"/>
      <c r="U156" s="413"/>
      <c r="V156" s="413"/>
      <c r="W156" s="413"/>
      <c r="X156" s="414"/>
      <c r="Y156" s="466"/>
      <c r="Z156" s="466"/>
      <c r="AA156" s="466"/>
      <c r="AB156" s="466"/>
      <c r="AC156" s="466"/>
      <c r="AD156" s="466"/>
      <c r="AE156" s="466"/>
      <c r="AF156" s="466"/>
      <c r="AG156" s="466"/>
      <c r="AH156" s="466"/>
      <c r="AI156" s="466"/>
      <c r="AJ156" s="466"/>
      <c r="AK156" s="466"/>
      <c r="AL156" s="466"/>
      <c r="AM156" s="466"/>
      <c r="AN156" s="466"/>
      <c r="AO156" s="466"/>
      <c r="AP156" s="466"/>
      <c r="AQ156" s="466"/>
      <c r="AR156" s="466"/>
      <c r="AS156" s="466"/>
      <c r="AT156" s="466"/>
      <c r="AU156" s="466"/>
      <c r="AV156" s="466"/>
      <c r="AW156" s="466"/>
      <c r="AX156" s="466"/>
      <c r="AY156" s="466"/>
      <c r="AZ156" s="466"/>
      <c r="BB156" s="466"/>
      <c r="BC156" s="466"/>
      <c r="BD156" s="466"/>
      <c r="BE156" s="466"/>
      <c r="BF156" s="466"/>
      <c r="BG156" s="466"/>
      <c r="BH156" s="466"/>
      <c r="BI156" s="466"/>
      <c r="BJ156" s="466"/>
      <c r="BK156" s="466"/>
      <c r="BL156" s="466"/>
      <c r="BM156" s="466"/>
      <c r="BN156" s="466"/>
      <c r="BO156" s="466"/>
      <c r="BP156" s="466"/>
      <c r="BQ156" s="466"/>
      <c r="BR156" s="466"/>
      <c r="BS156" s="466"/>
      <c r="BT156" s="466"/>
      <c r="BU156" s="466"/>
      <c r="BV156" s="466"/>
      <c r="BW156" s="466"/>
      <c r="BX156" s="466"/>
      <c r="BY156" s="466"/>
      <c r="BZ156" s="466"/>
      <c r="CA156" s="466"/>
      <c r="CB156" s="466"/>
      <c r="CC156" s="466"/>
      <c r="CD156" s="466"/>
      <c r="CE156" s="466"/>
      <c r="CF156" s="466"/>
      <c r="CG156" s="466"/>
      <c r="CH156" s="466"/>
      <c r="CI156" s="466"/>
      <c r="CJ156" s="466"/>
      <c r="CK156" s="466"/>
      <c r="CL156" s="466"/>
      <c r="CM156" s="466"/>
      <c r="CN156" s="466"/>
      <c r="CO156" s="466"/>
      <c r="CP156" s="466"/>
      <c r="CQ156" s="466"/>
      <c r="CR156" s="466"/>
      <c r="CS156" s="466"/>
      <c r="CT156" s="466"/>
      <c r="CU156" s="466"/>
      <c r="CV156" s="466"/>
      <c r="CW156" s="466"/>
      <c r="CX156" s="466"/>
      <c r="CY156" s="466"/>
      <c r="DB156" s="529" t="s">
        <v>298</v>
      </c>
      <c r="DC156" s="530"/>
      <c r="DD156" s="530"/>
      <c r="DE156" s="530"/>
      <c r="DF156" s="530"/>
      <c r="DG156" s="530"/>
      <c r="DH156" s="530"/>
      <c r="DI156" s="530"/>
      <c r="DJ156" s="530"/>
      <c r="DK156" s="530"/>
      <c r="DL156" s="530"/>
      <c r="DM156" s="530"/>
      <c r="DN156" s="530"/>
      <c r="DO156" s="530"/>
      <c r="DP156" s="530"/>
      <c r="DQ156" s="530"/>
      <c r="DR156" s="530"/>
      <c r="DS156" s="530"/>
      <c r="DT156" s="530"/>
      <c r="DU156" s="530"/>
      <c r="DV156" s="530"/>
      <c r="DW156" s="531"/>
      <c r="DX156" s="453">
        <v>0</v>
      </c>
      <c r="DY156" s="453"/>
      <c r="DZ156" s="453"/>
      <c r="EA156" s="453"/>
      <c r="EB156" s="453"/>
      <c r="EC156" s="453"/>
      <c r="ED156" s="453"/>
      <c r="EE156" s="453">
        <v>0</v>
      </c>
      <c r="EF156" s="453"/>
      <c r="EG156" s="453"/>
      <c r="EH156" s="453"/>
      <c r="EI156" s="453"/>
      <c r="EJ156" s="453"/>
      <c r="EK156" s="453"/>
      <c r="EL156" s="451">
        <f t="shared" si="42"/>
        <v>0</v>
      </c>
      <c r="EM156" s="451"/>
      <c r="EN156" s="451"/>
      <c r="EO156" s="451"/>
      <c r="EP156" s="451"/>
      <c r="EQ156" s="451"/>
      <c r="ER156" s="451"/>
      <c r="ES156" s="453">
        <v>0</v>
      </c>
      <c r="ET156" s="453"/>
      <c r="EU156" s="453"/>
      <c r="EV156" s="453"/>
      <c r="EW156" s="453"/>
      <c r="EX156" s="453"/>
      <c r="EY156" s="453"/>
      <c r="EZ156" s="70"/>
      <c r="FA156" s="70"/>
      <c r="FC156" s="453">
        <v>0</v>
      </c>
      <c r="FD156" s="453"/>
      <c r="FE156" s="453"/>
      <c r="FF156" s="453"/>
      <c r="FG156" s="453">
        <v>0</v>
      </c>
      <c r="FH156" s="453"/>
      <c r="FI156" s="453"/>
      <c r="FJ156" s="453"/>
      <c r="FK156" s="451">
        <f t="shared" si="43"/>
        <v>0</v>
      </c>
      <c r="FL156" s="451"/>
      <c r="FM156" s="451"/>
      <c r="FN156" s="451"/>
      <c r="FO156" s="451"/>
      <c r="FP156" s="451"/>
      <c r="FQ156" s="451"/>
      <c r="FR156" s="453">
        <v>0</v>
      </c>
      <c r="FS156" s="453"/>
      <c r="FT156" s="453"/>
      <c r="FU156" s="453"/>
      <c r="FV156" s="453"/>
      <c r="FW156" s="453"/>
      <c r="FX156" s="453"/>
      <c r="FY156" s="453">
        <v>0</v>
      </c>
      <c r="FZ156" s="453"/>
      <c r="GA156" s="453"/>
      <c r="GB156" s="453"/>
      <c r="GC156" s="453"/>
      <c r="GD156" s="453"/>
      <c r="GE156" s="453"/>
      <c r="GF156" s="435">
        <f t="shared" si="44"/>
        <v>0</v>
      </c>
      <c r="GG156" s="435"/>
      <c r="GH156" s="435"/>
      <c r="GI156" s="435"/>
      <c r="GJ156" s="435"/>
      <c r="GK156" s="435"/>
      <c r="GL156" s="435"/>
      <c r="GM156" s="453">
        <v>0</v>
      </c>
      <c r="GN156" s="453"/>
      <c r="GO156" s="453"/>
      <c r="GP156" s="453"/>
      <c r="GQ156" s="453"/>
      <c r="GR156" s="453"/>
      <c r="GS156" s="453"/>
      <c r="GT156" s="435">
        <f t="shared" si="45"/>
        <v>0</v>
      </c>
      <c r="GU156" s="435"/>
      <c r="GV156" s="435"/>
      <c r="GW156" s="435"/>
      <c r="GX156" s="435"/>
      <c r="GY156" s="435"/>
      <c r="GZ156" s="435"/>
    </row>
    <row r="157" spans="3:208" ht="12.75" customHeight="1" thickBot="1" x14ac:dyDescent="0.25">
      <c r="C157" s="368" t="s">
        <v>251</v>
      </c>
      <c r="D157" s="363"/>
      <c r="E157" s="363"/>
      <c r="F157" s="363"/>
      <c r="G157" s="363"/>
      <c r="H157" s="363"/>
      <c r="I157" s="363"/>
      <c r="J157" s="363"/>
      <c r="K157" s="363"/>
      <c r="L157" s="363"/>
      <c r="M157" s="363"/>
      <c r="N157" s="363"/>
      <c r="O157" s="363"/>
      <c r="P157" s="363"/>
      <c r="Q157" s="363"/>
      <c r="R157" s="363"/>
      <c r="S157" s="363"/>
      <c r="T157" s="363"/>
      <c r="U157" s="363"/>
      <c r="V157" s="363"/>
      <c r="W157" s="363"/>
      <c r="X157" s="519"/>
      <c r="Y157" s="453">
        <v>0</v>
      </c>
      <c r="Z157" s="453"/>
      <c r="AA157" s="453"/>
      <c r="AB157" s="453"/>
      <c r="AC157" s="453"/>
      <c r="AD157" s="453"/>
      <c r="AE157" s="453"/>
      <c r="AF157" s="453">
        <v>0</v>
      </c>
      <c r="AG157" s="453"/>
      <c r="AH157" s="453"/>
      <c r="AI157" s="453"/>
      <c r="AJ157" s="453"/>
      <c r="AK157" s="453"/>
      <c r="AL157" s="453"/>
      <c r="AM157" s="451">
        <f t="shared" ref="AM157:AM163" si="46">Y157-AF157</f>
        <v>0</v>
      </c>
      <c r="AN157" s="451"/>
      <c r="AO157" s="451"/>
      <c r="AP157" s="451"/>
      <c r="AQ157" s="451"/>
      <c r="AR157" s="451"/>
      <c r="AS157" s="451"/>
      <c r="AT157" s="453">
        <v>0</v>
      </c>
      <c r="AU157" s="453"/>
      <c r="AV157" s="453"/>
      <c r="AW157" s="453"/>
      <c r="AX157" s="453"/>
      <c r="AY157" s="453"/>
      <c r="AZ157" s="453"/>
      <c r="BA157" s="70"/>
      <c r="BB157" s="453">
        <v>0</v>
      </c>
      <c r="BC157" s="453"/>
      <c r="BD157" s="453"/>
      <c r="BE157" s="453"/>
      <c r="BF157" s="453">
        <v>0</v>
      </c>
      <c r="BG157" s="453"/>
      <c r="BH157" s="453"/>
      <c r="BI157" s="453"/>
      <c r="BJ157" s="451">
        <f t="shared" ref="BJ157:BJ163" si="47">BB157-BF157+AT157+AM157+AF157-Y157</f>
        <v>0</v>
      </c>
      <c r="BK157" s="451"/>
      <c r="BL157" s="451"/>
      <c r="BM157" s="451"/>
      <c r="BN157" s="451"/>
      <c r="BO157" s="451"/>
      <c r="BP157" s="451"/>
      <c r="BQ157" s="453">
        <v>0</v>
      </c>
      <c r="BR157" s="453"/>
      <c r="BS157" s="453"/>
      <c r="BT157" s="453"/>
      <c r="BU157" s="453"/>
      <c r="BV157" s="453"/>
      <c r="BW157" s="453"/>
      <c r="BX157" s="453">
        <v>0</v>
      </c>
      <c r="BY157" s="453"/>
      <c r="BZ157" s="453"/>
      <c r="CA157" s="453"/>
      <c r="CB157" s="453"/>
      <c r="CC157" s="453"/>
      <c r="CD157" s="453"/>
      <c r="CE157" s="435">
        <f t="shared" ref="CE157:CE163" si="48">BJ157-BQ157-BX157</f>
        <v>0</v>
      </c>
      <c r="CF157" s="435"/>
      <c r="CG157" s="435"/>
      <c r="CH157" s="435"/>
      <c r="CI157" s="435"/>
      <c r="CJ157" s="435"/>
      <c r="CK157" s="435"/>
      <c r="CL157" s="453">
        <v>0</v>
      </c>
      <c r="CM157" s="453"/>
      <c r="CN157" s="453"/>
      <c r="CO157" s="453"/>
      <c r="CP157" s="453"/>
      <c r="CQ157" s="453"/>
      <c r="CR157" s="453"/>
      <c r="CS157" s="435">
        <f t="shared" ref="CS157:CS163" si="49">CL157</f>
        <v>0</v>
      </c>
      <c r="CT157" s="435"/>
      <c r="CU157" s="435"/>
      <c r="CV157" s="435"/>
      <c r="CW157" s="435"/>
      <c r="CX157" s="435"/>
      <c r="CY157" s="435"/>
      <c r="DB157" s="535" t="s">
        <v>299</v>
      </c>
      <c r="DC157" s="536"/>
      <c r="DD157" s="536"/>
      <c r="DE157" s="536"/>
      <c r="DF157" s="536"/>
      <c r="DG157" s="536"/>
      <c r="DH157" s="536"/>
      <c r="DI157" s="536"/>
      <c r="DJ157" s="536"/>
      <c r="DK157" s="536"/>
      <c r="DL157" s="536"/>
      <c r="DM157" s="536"/>
      <c r="DN157" s="536"/>
      <c r="DO157" s="536"/>
      <c r="DP157" s="536"/>
      <c r="DQ157" s="536"/>
      <c r="DR157" s="536"/>
      <c r="DS157" s="536"/>
      <c r="DT157" s="536"/>
      <c r="DU157" s="536"/>
      <c r="DV157" s="536"/>
      <c r="DW157" s="537"/>
      <c r="DX157" s="463">
        <f>SUM(DX149:ED156)</f>
        <v>0</v>
      </c>
      <c r="DY157" s="463"/>
      <c r="DZ157" s="463"/>
      <c r="EA157" s="463"/>
      <c r="EB157" s="463"/>
      <c r="EC157" s="463"/>
      <c r="ED157" s="463"/>
      <c r="EE157" s="463">
        <f>SUM(EE149:EK156)</f>
        <v>0</v>
      </c>
      <c r="EF157" s="463"/>
      <c r="EG157" s="463"/>
      <c r="EH157" s="463"/>
      <c r="EI157" s="463"/>
      <c r="EJ157" s="463"/>
      <c r="EK157" s="463"/>
      <c r="EL157" s="463">
        <f>SUM(EL149:ER156)</f>
        <v>0</v>
      </c>
      <c r="EM157" s="463"/>
      <c r="EN157" s="463"/>
      <c r="EO157" s="463"/>
      <c r="EP157" s="463"/>
      <c r="EQ157" s="463"/>
      <c r="ER157" s="463"/>
      <c r="ES157" s="463">
        <f>SUM(ES149:EY156)</f>
        <v>0</v>
      </c>
      <c r="ET157" s="463"/>
      <c r="EU157" s="463"/>
      <c r="EV157" s="463"/>
      <c r="EW157" s="463"/>
      <c r="EX157" s="463"/>
      <c r="EY157" s="463"/>
      <c r="FC157" s="497">
        <f>SUM(FC149:FF156)</f>
        <v>0</v>
      </c>
      <c r="FD157" s="497"/>
      <c r="FE157" s="497"/>
      <c r="FF157" s="497"/>
      <c r="FG157" s="497">
        <f>SUM(FG149:FJ156)</f>
        <v>0</v>
      </c>
      <c r="FH157" s="497"/>
      <c r="FI157" s="497"/>
      <c r="FJ157" s="497"/>
      <c r="FK157" s="497">
        <f>SUM(FK149:FQ156)</f>
        <v>0</v>
      </c>
      <c r="FL157" s="497"/>
      <c r="FM157" s="497"/>
      <c r="FN157" s="497"/>
      <c r="FO157" s="497"/>
      <c r="FP157" s="497"/>
      <c r="FQ157" s="497"/>
      <c r="FR157" s="497">
        <f>SUM(FR149:FX156)</f>
        <v>0</v>
      </c>
      <c r="FS157" s="497"/>
      <c r="FT157" s="497"/>
      <c r="FU157" s="497"/>
      <c r="FV157" s="497"/>
      <c r="FW157" s="497"/>
      <c r="FX157" s="497"/>
      <c r="FY157" s="497">
        <f>SUM(FY149:GE156)</f>
        <v>0</v>
      </c>
      <c r="FZ157" s="497"/>
      <c r="GA157" s="497"/>
      <c r="GB157" s="497"/>
      <c r="GC157" s="497"/>
      <c r="GD157" s="497"/>
      <c r="GE157" s="497"/>
      <c r="GF157" s="497">
        <f>SUM(GF149:GL156)</f>
        <v>0</v>
      </c>
      <c r="GG157" s="497"/>
      <c r="GH157" s="497"/>
      <c r="GI157" s="497"/>
      <c r="GJ157" s="497"/>
      <c r="GK157" s="497"/>
      <c r="GL157" s="497"/>
      <c r="GM157" s="497">
        <f>SUM(GM149:GS156)</f>
        <v>0</v>
      </c>
      <c r="GN157" s="497"/>
      <c r="GO157" s="497"/>
      <c r="GP157" s="497"/>
      <c r="GQ157" s="497"/>
      <c r="GR157" s="497"/>
      <c r="GS157" s="497"/>
      <c r="GT157" s="497">
        <f>SUM(GT149:GZ156)</f>
        <v>0</v>
      </c>
      <c r="GU157" s="497"/>
      <c r="GV157" s="497"/>
      <c r="GW157" s="497"/>
      <c r="GX157" s="497"/>
      <c r="GY157" s="497"/>
      <c r="GZ157" s="497"/>
    </row>
    <row r="158" spans="3:208" ht="12.75" customHeight="1" thickTop="1" x14ac:dyDescent="0.2">
      <c r="C158" s="349" t="s">
        <v>252</v>
      </c>
      <c r="D158" s="340"/>
      <c r="E158" s="340"/>
      <c r="F158" s="340"/>
      <c r="G158" s="340"/>
      <c r="H158" s="340"/>
      <c r="I158" s="340"/>
      <c r="J158" s="340"/>
      <c r="K158" s="340"/>
      <c r="L158" s="340"/>
      <c r="M158" s="340"/>
      <c r="N158" s="340"/>
      <c r="O158" s="340"/>
      <c r="P158" s="340"/>
      <c r="Q158" s="340"/>
      <c r="R158" s="340"/>
      <c r="S158" s="340"/>
      <c r="T158" s="340"/>
      <c r="U158" s="340"/>
      <c r="V158" s="340"/>
      <c r="W158" s="340"/>
      <c r="X158" s="378"/>
      <c r="Y158" s="453">
        <v>0</v>
      </c>
      <c r="Z158" s="453"/>
      <c r="AA158" s="453"/>
      <c r="AB158" s="453"/>
      <c r="AC158" s="453"/>
      <c r="AD158" s="453"/>
      <c r="AE158" s="453"/>
      <c r="AF158" s="453">
        <v>0</v>
      </c>
      <c r="AG158" s="453"/>
      <c r="AH158" s="453"/>
      <c r="AI158" s="453"/>
      <c r="AJ158" s="453"/>
      <c r="AK158" s="453"/>
      <c r="AL158" s="453"/>
      <c r="AM158" s="451">
        <f t="shared" si="46"/>
        <v>0</v>
      </c>
      <c r="AN158" s="451"/>
      <c r="AO158" s="451"/>
      <c r="AP158" s="451"/>
      <c r="AQ158" s="451"/>
      <c r="AR158" s="451"/>
      <c r="AS158" s="451"/>
      <c r="AT158" s="453">
        <v>0</v>
      </c>
      <c r="AU158" s="453"/>
      <c r="AV158" s="453"/>
      <c r="AW158" s="453"/>
      <c r="AX158" s="453"/>
      <c r="AY158" s="453"/>
      <c r="AZ158" s="453"/>
      <c r="BA158" s="70"/>
      <c r="BB158" s="453">
        <v>0</v>
      </c>
      <c r="BC158" s="453"/>
      <c r="BD158" s="453"/>
      <c r="BE158" s="453"/>
      <c r="BF158" s="453">
        <v>0</v>
      </c>
      <c r="BG158" s="453"/>
      <c r="BH158" s="453"/>
      <c r="BI158" s="453"/>
      <c r="BJ158" s="451">
        <f t="shared" si="47"/>
        <v>0</v>
      </c>
      <c r="BK158" s="451"/>
      <c r="BL158" s="451"/>
      <c r="BM158" s="451"/>
      <c r="BN158" s="451"/>
      <c r="BO158" s="451"/>
      <c r="BP158" s="451"/>
      <c r="BQ158" s="453">
        <v>0</v>
      </c>
      <c r="BR158" s="453"/>
      <c r="BS158" s="453"/>
      <c r="BT158" s="453"/>
      <c r="BU158" s="453"/>
      <c r="BV158" s="453"/>
      <c r="BW158" s="453"/>
      <c r="BX158" s="453">
        <v>0</v>
      </c>
      <c r="BY158" s="453"/>
      <c r="BZ158" s="453"/>
      <c r="CA158" s="453"/>
      <c r="CB158" s="453"/>
      <c r="CC158" s="453"/>
      <c r="CD158" s="453"/>
      <c r="CE158" s="435">
        <f t="shared" si="48"/>
        <v>0</v>
      </c>
      <c r="CF158" s="435"/>
      <c r="CG158" s="435"/>
      <c r="CH158" s="435"/>
      <c r="CI158" s="435"/>
      <c r="CJ158" s="435"/>
      <c r="CK158" s="435"/>
      <c r="CL158" s="453">
        <v>0</v>
      </c>
      <c r="CM158" s="453"/>
      <c r="CN158" s="453"/>
      <c r="CO158" s="453"/>
      <c r="CP158" s="453"/>
      <c r="CQ158" s="453"/>
      <c r="CR158" s="453"/>
      <c r="CS158" s="435">
        <f t="shared" si="49"/>
        <v>0</v>
      </c>
      <c r="CT158" s="435"/>
      <c r="CU158" s="435"/>
      <c r="CV158" s="435"/>
      <c r="CW158" s="435"/>
      <c r="CX158" s="435"/>
      <c r="CY158" s="435"/>
      <c r="DB158" s="532" t="s">
        <v>300</v>
      </c>
      <c r="DC158" s="533"/>
      <c r="DD158" s="533"/>
      <c r="DE158" s="533"/>
      <c r="DF158" s="533"/>
      <c r="DG158" s="533"/>
      <c r="DH158" s="533"/>
      <c r="DI158" s="533"/>
      <c r="DJ158" s="533"/>
      <c r="DK158" s="533"/>
      <c r="DL158" s="533"/>
      <c r="DM158" s="533"/>
      <c r="DN158" s="533"/>
      <c r="DO158" s="533"/>
      <c r="DP158" s="533"/>
      <c r="DQ158" s="533"/>
      <c r="DR158" s="533"/>
      <c r="DS158" s="533"/>
      <c r="DT158" s="533"/>
      <c r="DU158" s="533"/>
      <c r="DV158" s="533"/>
      <c r="DW158" s="534"/>
      <c r="DX158" s="464"/>
      <c r="DY158" s="464"/>
      <c r="DZ158" s="464"/>
      <c r="EA158" s="464"/>
      <c r="EB158" s="464"/>
      <c r="EC158" s="464"/>
      <c r="ED158" s="464"/>
      <c r="EE158" s="464"/>
      <c r="EF158" s="464"/>
      <c r="EG158" s="464"/>
      <c r="EH158" s="464"/>
      <c r="EI158" s="464"/>
      <c r="EJ158" s="464"/>
      <c r="EK158" s="464"/>
      <c r="EL158" s="464"/>
      <c r="EM158" s="464"/>
      <c r="EN158" s="464"/>
      <c r="EO158" s="464"/>
      <c r="EP158" s="464"/>
      <c r="EQ158" s="464"/>
      <c r="ER158" s="464"/>
      <c r="ES158" s="464"/>
      <c r="ET158" s="464"/>
      <c r="EU158" s="464"/>
      <c r="EV158" s="464"/>
      <c r="EW158" s="464"/>
      <c r="EX158" s="464"/>
      <c r="EY158" s="464"/>
      <c r="FC158" s="464"/>
      <c r="FD158" s="464"/>
      <c r="FE158" s="464"/>
      <c r="FF158" s="464"/>
      <c r="FG158" s="464"/>
      <c r="FH158" s="464"/>
      <c r="FI158" s="464"/>
      <c r="FJ158" s="464"/>
      <c r="FK158" s="464"/>
      <c r="FL158" s="464"/>
      <c r="FM158" s="464"/>
      <c r="FN158" s="464"/>
      <c r="FO158" s="464"/>
      <c r="FP158" s="464"/>
      <c r="FQ158" s="464"/>
      <c r="FR158" s="464"/>
      <c r="FS158" s="464"/>
      <c r="FT158" s="464"/>
      <c r="FU158" s="464"/>
      <c r="FV158" s="464"/>
      <c r="FW158" s="464"/>
      <c r="FX158" s="464"/>
      <c r="FY158" s="464"/>
      <c r="FZ158" s="464"/>
      <c r="GA158" s="464"/>
      <c r="GB158" s="464"/>
      <c r="GC158" s="464"/>
      <c r="GD158" s="464"/>
      <c r="GE158" s="464"/>
      <c r="GF158" s="464"/>
      <c r="GG158" s="464"/>
      <c r="GH158" s="464"/>
      <c r="GI158" s="464"/>
      <c r="GJ158" s="464"/>
      <c r="GK158" s="464"/>
      <c r="GL158" s="464"/>
      <c r="GM158" s="464"/>
      <c r="GN158" s="464"/>
      <c r="GO158" s="464"/>
      <c r="GP158" s="464"/>
      <c r="GQ158" s="464"/>
      <c r="GR158" s="464"/>
      <c r="GS158" s="464"/>
      <c r="GT158" s="464"/>
      <c r="GU158" s="464"/>
      <c r="GV158" s="464"/>
      <c r="GW158" s="464"/>
      <c r="GX158" s="464"/>
      <c r="GY158" s="464"/>
      <c r="GZ158" s="464"/>
    </row>
    <row r="159" spans="3:208" ht="12.75" customHeight="1" x14ac:dyDescent="0.2">
      <c r="C159" s="349" t="s">
        <v>253</v>
      </c>
      <c r="D159" s="340"/>
      <c r="E159" s="340"/>
      <c r="F159" s="340"/>
      <c r="G159" s="340"/>
      <c r="H159" s="340"/>
      <c r="I159" s="340"/>
      <c r="J159" s="340"/>
      <c r="K159" s="340"/>
      <c r="L159" s="340"/>
      <c r="M159" s="340"/>
      <c r="N159" s="340"/>
      <c r="O159" s="340"/>
      <c r="P159" s="340"/>
      <c r="Q159" s="340"/>
      <c r="R159" s="340"/>
      <c r="S159" s="340"/>
      <c r="T159" s="340"/>
      <c r="U159" s="340"/>
      <c r="V159" s="340"/>
      <c r="W159" s="340"/>
      <c r="X159" s="378"/>
      <c r="Y159" s="453">
        <v>0</v>
      </c>
      <c r="Z159" s="453"/>
      <c r="AA159" s="453"/>
      <c r="AB159" s="453"/>
      <c r="AC159" s="453"/>
      <c r="AD159" s="453"/>
      <c r="AE159" s="453"/>
      <c r="AF159" s="453">
        <v>0</v>
      </c>
      <c r="AG159" s="453"/>
      <c r="AH159" s="453"/>
      <c r="AI159" s="453"/>
      <c r="AJ159" s="453"/>
      <c r="AK159" s="453"/>
      <c r="AL159" s="453"/>
      <c r="AM159" s="451">
        <f t="shared" si="46"/>
        <v>0</v>
      </c>
      <c r="AN159" s="451"/>
      <c r="AO159" s="451"/>
      <c r="AP159" s="451"/>
      <c r="AQ159" s="451"/>
      <c r="AR159" s="451"/>
      <c r="AS159" s="451"/>
      <c r="AT159" s="453">
        <v>0</v>
      </c>
      <c r="AU159" s="453"/>
      <c r="AV159" s="453"/>
      <c r="AW159" s="453"/>
      <c r="AX159" s="453"/>
      <c r="AY159" s="453"/>
      <c r="AZ159" s="453"/>
      <c r="BA159" s="70"/>
      <c r="BB159" s="453">
        <v>0</v>
      </c>
      <c r="BC159" s="453"/>
      <c r="BD159" s="453"/>
      <c r="BE159" s="453"/>
      <c r="BF159" s="453">
        <v>0</v>
      </c>
      <c r="BG159" s="453"/>
      <c r="BH159" s="453"/>
      <c r="BI159" s="453"/>
      <c r="BJ159" s="451">
        <f t="shared" si="47"/>
        <v>0</v>
      </c>
      <c r="BK159" s="451"/>
      <c r="BL159" s="451"/>
      <c r="BM159" s="451"/>
      <c r="BN159" s="451"/>
      <c r="BO159" s="451"/>
      <c r="BP159" s="451"/>
      <c r="BQ159" s="453">
        <v>0</v>
      </c>
      <c r="BR159" s="453"/>
      <c r="BS159" s="453"/>
      <c r="BT159" s="453"/>
      <c r="BU159" s="453"/>
      <c r="BV159" s="453"/>
      <c r="BW159" s="453"/>
      <c r="BX159" s="453">
        <v>0</v>
      </c>
      <c r="BY159" s="453"/>
      <c r="BZ159" s="453"/>
      <c r="CA159" s="453"/>
      <c r="CB159" s="453"/>
      <c r="CC159" s="453"/>
      <c r="CD159" s="453"/>
      <c r="CE159" s="435">
        <f t="shared" si="48"/>
        <v>0</v>
      </c>
      <c r="CF159" s="435"/>
      <c r="CG159" s="435"/>
      <c r="CH159" s="435"/>
      <c r="CI159" s="435"/>
      <c r="CJ159" s="435"/>
      <c r="CK159" s="435"/>
      <c r="CL159" s="453">
        <v>0</v>
      </c>
      <c r="CM159" s="453"/>
      <c r="CN159" s="453"/>
      <c r="CO159" s="453"/>
      <c r="CP159" s="453"/>
      <c r="CQ159" s="453"/>
      <c r="CR159" s="453"/>
      <c r="CS159" s="435">
        <f t="shared" si="49"/>
        <v>0</v>
      </c>
      <c r="CT159" s="435"/>
      <c r="CU159" s="435"/>
      <c r="CV159" s="435"/>
      <c r="CW159" s="435"/>
      <c r="CX159" s="435"/>
      <c r="CY159" s="435"/>
      <c r="DB159" s="523" t="s">
        <v>301</v>
      </c>
      <c r="DC159" s="524"/>
      <c r="DD159" s="524"/>
      <c r="DE159" s="524"/>
      <c r="DF159" s="524"/>
      <c r="DG159" s="524"/>
      <c r="DH159" s="524"/>
      <c r="DI159" s="524"/>
      <c r="DJ159" s="524"/>
      <c r="DK159" s="524"/>
      <c r="DL159" s="524"/>
      <c r="DM159" s="524"/>
      <c r="DN159" s="524"/>
      <c r="DO159" s="524"/>
      <c r="DP159" s="524"/>
      <c r="DQ159" s="524"/>
      <c r="DR159" s="524"/>
      <c r="DS159" s="524"/>
      <c r="DT159" s="524"/>
      <c r="DU159" s="524"/>
      <c r="DV159" s="524"/>
      <c r="DW159" s="525"/>
      <c r="DX159" s="453">
        <v>0</v>
      </c>
      <c r="DY159" s="453"/>
      <c r="DZ159" s="453"/>
      <c r="EA159" s="453"/>
      <c r="EB159" s="453"/>
      <c r="EC159" s="453"/>
      <c r="ED159" s="453"/>
      <c r="EE159" s="453">
        <v>0</v>
      </c>
      <c r="EF159" s="453"/>
      <c r="EG159" s="453"/>
      <c r="EH159" s="453"/>
      <c r="EI159" s="453"/>
      <c r="EJ159" s="453"/>
      <c r="EK159" s="453"/>
      <c r="EL159" s="451">
        <f>DX159-EE159</f>
        <v>0</v>
      </c>
      <c r="EM159" s="451"/>
      <c r="EN159" s="451"/>
      <c r="EO159" s="451"/>
      <c r="EP159" s="451"/>
      <c r="EQ159" s="451"/>
      <c r="ER159" s="451"/>
      <c r="ES159" s="453">
        <v>0</v>
      </c>
      <c r="ET159" s="453"/>
      <c r="EU159" s="453"/>
      <c r="EV159" s="453"/>
      <c r="EW159" s="453"/>
      <c r="EX159" s="453"/>
      <c r="EY159" s="453"/>
      <c r="EZ159" s="70"/>
      <c r="FA159" s="70"/>
      <c r="FC159" s="453">
        <v>0</v>
      </c>
      <c r="FD159" s="453"/>
      <c r="FE159" s="453"/>
      <c r="FF159" s="453"/>
      <c r="FG159" s="453">
        <v>0</v>
      </c>
      <c r="FH159" s="453"/>
      <c r="FI159" s="453"/>
      <c r="FJ159" s="453"/>
      <c r="FK159" s="451">
        <f>FC159-FG159+ES159+EL159+EE159-DX159</f>
        <v>0</v>
      </c>
      <c r="FL159" s="451"/>
      <c r="FM159" s="451"/>
      <c r="FN159" s="451"/>
      <c r="FO159" s="451"/>
      <c r="FP159" s="451"/>
      <c r="FQ159" s="451"/>
      <c r="FR159" s="453">
        <v>0</v>
      </c>
      <c r="FS159" s="453"/>
      <c r="FT159" s="453"/>
      <c r="FU159" s="453"/>
      <c r="FV159" s="453"/>
      <c r="FW159" s="453"/>
      <c r="FX159" s="453"/>
      <c r="FY159" s="453">
        <v>0</v>
      </c>
      <c r="FZ159" s="453"/>
      <c r="GA159" s="453"/>
      <c r="GB159" s="453"/>
      <c r="GC159" s="453"/>
      <c r="GD159" s="453"/>
      <c r="GE159" s="453"/>
      <c r="GF159" s="435">
        <f>FK159-FR159-FY159</f>
        <v>0</v>
      </c>
      <c r="GG159" s="435"/>
      <c r="GH159" s="435"/>
      <c r="GI159" s="435"/>
      <c r="GJ159" s="435"/>
      <c r="GK159" s="435"/>
      <c r="GL159" s="435"/>
      <c r="GM159" s="453">
        <v>0</v>
      </c>
      <c r="GN159" s="453"/>
      <c r="GO159" s="453"/>
      <c r="GP159" s="453"/>
      <c r="GQ159" s="453"/>
      <c r="GR159" s="453"/>
      <c r="GS159" s="453"/>
      <c r="GT159" s="435">
        <f>GM159</f>
        <v>0</v>
      </c>
      <c r="GU159" s="435"/>
      <c r="GV159" s="435"/>
      <c r="GW159" s="435"/>
      <c r="GX159" s="435"/>
      <c r="GY159" s="435"/>
      <c r="GZ159" s="435"/>
    </row>
    <row r="160" spans="3:208" ht="12.75" customHeight="1" thickBot="1" x14ac:dyDescent="0.25">
      <c r="C160" s="349" t="s">
        <v>254</v>
      </c>
      <c r="D160" s="340"/>
      <c r="E160" s="340"/>
      <c r="F160" s="340"/>
      <c r="G160" s="340"/>
      <c r="H160" s="340"/>
      <c r="I160" s="340"/>
      <c r="J160" s="340"/>
      <c r="K160" s="340"/>
      <c r="L160" s="340"/>
      <c r="M160" s="340"/>
      <c r="N160" s="340"/>
      <c r="O160" s="340"/>
      <c r="P160" s="340"/>
      <c r="Q160" s="340"/>
      <c r="R160" s="340"/>
      <c r="S160" s="340"/>
      <c r="T160" s="340"/>
      <c r="U160" s="340"/>
      <c r="V160" s="340"/>
      <c r="W160" s="340"/>
      <c r="X160" s="378"/>
      <c r="Y160" s="453">
        <v>0</v>
      </c>
      <c r="Z160" s="453"/>
      <c r="AA160" s="453"/>
      <c r="AB160" s="453"/>
      <c r="AC160" s="453"/>
      <c r="AD160" s="453"/>
      <c r="AE160" s="453"/>
      <c r="AF160" s="453">
        <v>0</v>
      </c>
      <c r="AG160" s="453"/>
      <c r="AH160" s="453"/>
      <c r="AI160" s="453"/>
      <c r="AJ160" s="453"/>
      <c r="AK160" s="453"/>
      <c r="AL160" s="453"/>
      <c r="AM160" s="451">
        <f t="shared" si="46"/>
        <v>0</v>
      </c>
      <c r="AN160" s="451"/>
      <c r="AO160" s="451"/>
      <c r="AP160" s="451"/>
      <c r="AQ160" s="451"/>
      <c r="AR160" s="451"/>
      <c r="AS160" s="451"/>
      <c r="AT160" s="453">
        <v>0</v>
      </c>
      <c r="AU160" s="453"/>
      <c r="AV160" s="453"/>
      <c r="AW160" s="453"/>
      <c r="AX160" s="453"/>
      <c r="AY160" s="453"/>
      <c r="AZ160" s="453"/>
      <c r="BA160" s="70"/>
      <c r="BB160" s="453">
        <v>0</v>
      </c>
      <c r="BC160" s="453"/>
      <c r="BD160" s="453"/>
      <c r="BE160" s="453"/>
      <c r="BF160" s="453">
        <v>0</v>
      </c>
      <c r="BG160" s="453"/>
      <c r="BH160" s="453"/>
      <c r="BI160" s="453"/>
      <c r="BJ160" s="451">
        <f t="shared" si="47"/>
        <v>0</v>
      </c>
      <c r="BK160" s="451"/>
      <c r="BL160" s="451"/>
      <c r="BM160" s="451"/>
      <c r="BN160" s="451"/>
      <c r="BO160" s="451"/>
      <c r="BP160" s="451"/>
      <c r="BQ160" s="453">
        <v>0</v>
      </c>
      <c r="BR160" s="453"/>
      <c r="BS160" s="453"/>
      <c r="BT160" s="453"/>
      <c r="BU160" s="453"/>
      <c r="BV160" s="453"/>
      <c r="BW160" s="453"/>
      <c r="BX160" s="453">
        <v>0</v>
      </c>
      <c r="BY160" s="453"/>
      <c r="BZ160" s="453"/>
      <c r="CA160" s="453"/>
      <c r="CB160" s="453"/>
      <c r="CC160" s="453"/>
      <c r="CD160" s="453"/>
      <c r="CE160" s="435">
        <f t="shared" si="48"/>
        <v>0</v>
      </c>
      <c r="CF160" s="435"/>
      <c r="CG160" s="435"/>
      <c r="CH160" s="435"/>
      <c r="CI160" s="435"/>
      <c r="CJ160" s="435"/>
      <c r="CK160" s="435"/>
      <c r="CL160" s="453">
        <v>0</v>
      </c>
      <c r="CM160" s="453"/>
      <c r="CN160" s="453"/>
      <c r="CO160" s="453"/>
      <c r="CP160" s="453"/>
      <c r="CQ160" s="453"/>
      <c r="CR160" s="453"/>
      <c r="CS160" s="435">
        <f t="shared" si="49"/>
        <v>0</v>
      </c>
      <c r="CT160" s="435"/>
      <c r="CU160" s="435"/>
      <c r="CV160" s="435"/>
      <c r="CW160" s="435"/>
      <c r="CX160" s="435"/>
      <c r="CY160" s="435"/>
      <c r="DB160" s="535" t="s">
        <v>302</v>
      </c>
      <c r="DC160" s="536"/>
      <c r="DD160" s="536"/>
      <c r="DE160" s="536"/>
      <c r="DF160" s="536"/>
      <c r="DG160" s="536"/>
      <c r="DH160" s="536"/>
      <c r="DI160" s="536"/>
      <c r="DJ160" s="536"/>
      <c r="DK160" s="536"/>
      <c r="DL160" s="536"/>
      <c r="DM160" s="536"/>
      <c r="DN160" s="536"/>
      <c r="DO160" s="536"/>
      <c r="DP160" s="536"/>
      <c r="DQ160" s="536"/>
      <c r="DR160" s="536"/>
      <c r="DS160" s="536"/>
      <c r="DT160" s="536"/>
      <c r="DU160" s="536"/>
      <c r="DV160" s="536"/>
      <c r="DW160" s="537"/>
      <c r="DX160" s="463">
        <f>SUM(DX159)</f>
        <v>0</v>
      </c>
      <c r="DY160" s="463"/>
      <c r="DZ160" s="463"/>
      <c r="EA160" s="463"/>
      <c r="EB160" s="463"/>
      <c r="EC160" s="463"/>
      <c r="ED160" s="463"/>
      <c r="EE160" s="463">
        <f>SUM(EE159)</f>
        <v>0</v>
      </c>
      <c r="EF160" s="463"/>
      <c r="EG160" s="463"/>
      <c r="EH160" s="463"/>
      <c r="EI160" s="463"/>
      <c r="EJ160" s="463"/>
      <c r="EK160" s="463"/>
      <c r="EL160" s="463">
        <f>SUM(EL159)</f>
        <v>0</v>
      </c>
      <c r="EM160" s="463"/>
      <c r="EN160" s="463"/>
      <c r="EO160" s="463"/>
      <c r="EP160" s="463"/>
      <c r="EQ160" s="463"/>
      <c r="ER160" s="463"/>
      <c r="ES160" s="463">
        <f>SUM(ES159)</f>
        <v>0</v>
      </c>
      <c r="ET160" s="463"/>
      <c r="EU160" s="463"/>
      <c r="EV160" s="463"/>
      <c r="EW160" s="463"/>
      <c r="EX160" s="463"/>
      <c r="EY160" s="463"/>
      <c r="FC160" s="473">
        <f>FC159</f>
        <v>0</v>
      </c>
      <c r="FD160" s="473"/>
      <c r="FE160" s="473"/>
      <c r="FF160" s="473"/>
      <c r="FG160" s="473">
        <f>SUM(FG159)</f>
        <v>0</v>
      </c>
      <c r="FH160" s="473"/>
      <c r="FI160" s="473"/>
      <c r="FJ160" s="473"/>
      <c r="FK160" s="473">
        <f>SUM(FK159)</f>
        <v>0</v>
      </c>
      <c r="FL160" s="473"/>
      <c r="FM160" s="473"/>
      <c r="FN160" s="473"/>
      <c r="FO160" s="473"/>
      <c r="FP160" s="473"/>
      <c r="FQ160" s="473"/>
      <c r="FR160" s="473">
        <f>SUM(FR159)</f>
        <v>0</v>
      </c>
      <c r="FS160" s="473"/>
      <c r="FT160" s="473"/>
      <c r="FU160" s="473"/>
      <c r="FV160" s="473"/>
      <c r="FW160" s="473"/>
      <c r="FX160" s="473"/>
      <c r="FY160" s="473">
        <f>SUM(FY159)</f>
        <v>0</v>
      </c>
      <c r="FZ160" s="473"/>
      <c r="GA160" s="473"/>
      <c r="GB160" s="473"/>
      <c r="GC160" s="473"/>
      <c r="GD160" s="473"/>
      <c r="GE160" s="473"/>
      <c r="GF160" s="473">
        <f>SUM(GF159)</f>
        <v>0</v>
      </c>
      <c r="GG160" s="473"/>
      <c r="GH160" s="473"/>
      <c r="GI160" s="473"/>
      <c r="GJ160" s="473"/>
      <c r="GK160" s="473"/>
      <c r="GL160" s="473"/>
      <c r="GM160" s="473">
        <f>SUM(GM159)</f>
        <v>0</v>
      </c>
      <c r="GN160" s="473"/>
      <c r="GO160" s="473"/>
      <c r="GP160" s="473"/>
      <c r="GQ160" s="473"/>
      <c r="GR160" s="473"/>
      <c r="GS160" s="473"/>
      <c r="GT160" s="473">
        <f>SUM(GT159)</f>
        <v>0</v>
      </c>
      <c r="GU160" s="473"/>
      <c r="GV160" s="473"/>
      <c r="GW160" s="473"/>
      <c r="GX160" s="473"/>
      <c r="GY160" s="473"/>
      <c r="GZ160" s="473"/>
    </row>
    <row r="161" spans="3:208" ht="12.75" customHeight="1" thickTop="1" x14ac:dyDescent="0.2">
      <c r="C161" s="349" t="s">
        <v>255</v>
      </c>
      <c r="D161" s="340"/>
      <c r="E161" s="340"/>
      <c r="F161" s="340"/>
      <c r="G161" s="340"/>
      <c r="H161" s="340"/>
      <c r="I161" s="340"/>
      <c r="J161" s="340"/>
      <c r="K161" s="340"/>
      <c r="L161" s="340"/>
      <c r="M161" s="340"/>
      <c r="N161" s="340"/>
      <c r="O161" s="340"/>
      <c r="P161" s="340"/>
      <c r="Q161" s="340"/>
      <c r="R161" s="340"/>
      <c r="S161" s="340"/>
      <c r="T161" s="340"/>
      <c r="U161" s="340"/>
      <c r="V161" s="340"/>
      <c r="W161" s="340"/>
      <c r="X161" s="378"/>
      <c r="Y161" s="453">
        <v>0</v>
      </c>
      <c r="Z161" s="453"/>
      <c r="AA161" s="453"/>
      <c r="AB161" s="453"/>
      <c r="AC161" s="453"/>
      <c r="AD161" s="453"/>
      <c r="AE161" s="453"/>
      <c r="AF161" s="453">
        <v>0</v>
      </c>
      <c r="AG161" s="453"/>
      <c r="AH161" s="453"/>
      <c r="AI161" s="453"/>
      <c r="AJ161" s="453"/>
      <c r="AK161" s="453"/>
      <c r="AL161" s="453"/>
      <c r="AM161" s="451">
        <f t="shared" si="46"/>
        <v>0</v>
      </c>
      <c r="AN161" s="451"/>
      <c r="AO161" s="451"/>
      <c r="AP161" s="451"/>
      <c r="AQ161" s="451"/>
      <c r="AR161" s="451"/>
      <c r="AS161" s="451"/>
      <c r="AT161" s="453">
        <v>0</v>
      </c>
      <c r="AU161" s="453"/>
      <c r="AV161" s="453"/>
      <c r="AW161" s="453"/>
      <c r="AX161" s="453"/>
      <c r="AY161" s="453"/>
      <c r="AZ161" s="453"/>
      <c r="BA161" s="70"/>
      <c r="BB161" s="453">
        <v>0</v>
      </c>
      <c r="BC161" s="453"/>
      <c r="BD161" s="453"/>
      <c r="BE161" s="453"/>
      <c r="BF161" s="453">
        <v>0</v>
      </c>
      <c r="BG161" s="453"/>
      <c r="BH161" s="453"/>
      <c r="BI161" s="453"/>
      <c r="BJ161" s="451">
        <f t="shared" si="47"/>
        <v>0</v>
      </c>
      <c r="BK161" s="451"/>
      <c r="BL161" s="451"/>
      <c r="BM161" s="451"/>
      <c r="BN161" s="451"/>
      <c r="BO161" s="451"/>
      <c r="BP161" s="451"/>
      <c r="BQ161" s="453">
        <v>0</v>
      </c>
      <c r="BR161" s="453"/>
      <c r="BS161" s="453"/>
      <c r="BT161" s="453"/>
      <c r="BU161" s="453"/>
      <c r="BV161" s="453"/>
      <c r="BW161" s="453"/>
      <c r="BX161" s="453">
        <v>0</v>
      </c>
      <c r="BY161" s="453"/>
      <c r="BZ161" s="453"/>
      <c r="CA161" s="453"/>
      <c r="CB161" s="453"/>
      <c r="CC161" s="453"/>
      <c r="CD161" s="453"/>
      <c r="CE161" s="435">
        <f t="shared" si="48"/>
        <v>0</v>
      </c>
      <c r="CF161" s="435"/>
      <c r="CG161" s="435"/>
      <c r="CH161" s="435"/>
      <c r="CI161" s="435"/>
      <c r="CJ161" s="435"/>
      <c r="CK161" s="435"/>
      <c r="CL161" s="453">
        <v>0</v>
      </c>
      <c r="CM161" s="453"/>
      <c r="CN161" s="453"/>
      <c r="CO161" s="453"/>
      <c r="CP161" s="453"/>
      <c r="CQ161" s="453"/>
      <c r="CR161" s="453"/>
      <c r="CS161" s="435">
        <f t="shared" si="49"/>
        <v>0</v>
      </c>
      <c r="CT161" s="435"/>
      <c r="CU161" s="435"/>
      <c r="CV161" s="435"/>
      <c r="CW161" s="435"/>
      <c r="CX161" s="435"/>
      <c r="CY161" s="435"/>
      <c r="DB161" s="539"/>
      <c r="DC161" s="540"/>
      <c r="DD161" s="540"/>
      <c r="DE161" s="540"/>
      <c r="DF161" s="540"/>
      <c r="DG161" s="540"/>
      <c r="DH161" s="540"/>
      <c r="DI161" s="540"/>
      <c r="DJ161" s="540"/>
      <c r="DK161" s="540"/>
      <c r="DL161" s="540"/>
      <c r="DM161" s="540"/>
      <c r="DN161" s="540"/>
      <c r="DO161" s="540"/>
      <c r="DP161" s="540"/>
      <c r="DQ161" s="540"/>
      <c r="DR161" s="540"/>
      <c r="DS161" s="540"/>
      <c r="DT161" s="540"/>
      <c r="DU161" s="540"/>
      <c r="DV161" s="540"/>
      <c r="DW161" s="541"/>
      <c r="DX161" s="464"/>
      <c r="DY161" s="464"/>
      <c r="DZ161" s="464"/>
      <c r="EA161" s="464"/>
      <c r="EB161" s="464"/>
      <c r="EC161" s="464"/>
      <c r="ED161" s="464"/>
      <c r="EE161" s="464"/>
      <c r="EF161" s="464"/>
      <c r="EG161" s="464"/>
      <c r="EH161" s="464"/>
      <c r="EI161" s="464"/>
      <c r="EJ161" s="464"/>
      <c r="EK161" s="464"/>
      <c r="EL161" s="464"/>
      <c r="EM161" s="464"/>
      <c r="EN161" s="464"/>
      <c r="EO161" s="464"/>
      <c r="EP161" s="464"/>
      <c r="EQ161" s="464"/>
      <c r="ER161" s="464"/>
      <c r="ES161" s="464"/>
      <c r="ET161" s="464"/>
      <c r="EU161" s="464"/>
      <c r="EV161" s="464"/>
      <c r="EW161" s="464"/>
      <c r="EX161" s="464"/>
      <c r="EY161" s="464"/>
      <c r="FC161" s="466"/>
      <c r="FD161" s="466"/>
      <c r="FE161" s="466"/>
      <c r="FF161" s="466"/>
      <c r="FG161" s="466"/>
      <c r="FH161" s="466"/>
      <c r="FI161" s="466"/>
      <c r="FJ161" s="466"/>
      <c r="FK161" s="466"/>
      <c r="FL161" s="466"/>
      <c r="FM161" s="466"/>
      <c r="FN161" s="466"/>
      <c r="FO161" s="466"/>
      <c r="FP161" s="466"/>
      <c r="FQ161" s="466"/>
      <c r="FR161" s="466"/>
      <c r="FS161" s="466"/>
      <c r="FT161" s="466"/>
      <c r="FU161" s="466"/>
      <c r="FV161" s="466"/>
      <c r="FW161" s="466"/>
      <c r="FX161" s="466"/>
      <c r="FY161" s="466"/>
      <c r="FZ161" s="466"/>
      <c r="GA161" s="466"/>
      <c r="GB161" s="466"/>
      <c r="GC161" s="466"/>
      <c r="GD161" s="466"/>
      <c r="GE161" s="466"/>
      <c r="GF161" s="466"/>
      <c r="GG161" s="466"/>
      <c r="GH161" s="466"/>
      <c r="GI161" s="466"/>
      <c r="GJ161" s="466"/>
      <c r="GK161" s="466"/>
      <c r="GL161" s="466"/>
      <c r="GM161" s="466"/>
      <c r="GN161" s="466"/>
      <c r="GO161" s="466"/>
      <c r="GP161" s="466"/>
      <c r="GQ161" s="466"/>
      <c r="GR161" s="466"/>
      <c r="GS161" s="466"/>
      <c r="GT161" s="466"/>
      <c r="GU161" s="466"/>
      <c r="GV161" s="466"/>
      <c r="GW161" s="466"/>
      <c r="GX161" s="466"/>
      <c r="GY161" s="466"/>
      <c r="GZ161" s="466"/>
    </row>
    <row r="162" spans="3:208" ht="12.75" customHeight="1" thickBot="1" x14ac:dyDescent="0.25">
      <c r="C162" s="349" t="s">
        <v>256</v>
      </c>
      <c r="D162" s="340"/>
      <c r="E162" s="340"/>
      <c r="F162" s="340"/>
      <c r="G162" s="340"/>
      <c r="H162" s="340"/>
      <c r="I162" s="340"/>
      <c r="J162" s="340"/>
      <c r="K162" s="340"/>
      <c r="L162" s="340"/>
      <c r="M162" s="340"/>
      <c r="N162" s="340"/>
      <c r="O162" s="340"/>
      <c r="P162" s="340"/>
      <c r="Q162" s="340"/>
      <c r="R162" s="340"/>
      <c r="S162" s="340"/>
      <c r="T162" s="340"/>
      <c r="U162" s="340"/>
      <c r="V162" s="340"/>
      <c r="W162" s="340"/>
      <c r="X162" s="378"/>
      <c r="Y162" s="453">
        <v>0</v>
      </c>
      <c r="Z162" s="453"/>
      <c r="AA162" s="453"/>
      <c r="AB162" s="453"/>
      <c r="AC162" s="453"/>
      <c r="AD162" s="453"/>
      <c r="AE162" s="453"/>
      <c r="AF162" s="453">
        <v>0</v>
      </c>
      <c r="AG162" s="453"/>
      <c r="AH162" s="453"/>
      <c r="AI162" s="453"/>
      <c r="AJ162" s="453"/>
      <c r="AK162" s="453"/>
      <c r="AL162" s="453"/>
      <c r="AM162" s="451">
        <f t="shared" si="46"/>
        <v>0</v>
      </c>
      <c r="AN162" s="451"/>
      <c r="AO162" s="451"/>
      <c r="AP162" s="451"/>
      <c r="AQ162" s="451"/>
      <c r="AR162" s="451"/>
      <c r="AS162" s="451"/>
      <c r="AT162" s="453">
        <v>0</v>
      </c>
      <c r="AU162" s="453"/>
      <c r="AV162" s="453"/>
      <c r="AW162" s="453"/>
      <c r="AX162" s="453"/>
      <c r="AY162" s="453"/>
      <c r="AZ162" s="453"/>
      <c r="BA162" s="70"/>
      <c r="BB162" s="453">
        <v>0</v>
      </c>
      <c r="BC162" s="453"/>
      <c r="BD162" s="453"/>
      <c r="BE162" s="453"/>
      <c r="BF162" s="453">
        <v>0</v>
      </c>
      <c r="BG162" s="453"/>
      <c r="BH162" s="453"/>
      <c r="BI162" s="453"/>
      <c r="BJ162" s="451">
        <f t="shared" si="47"/>
        <v>0</v>
      </c>
      <c r="BK162" s="451"/>
      <c r="BL162" s="451"/>
      <c r="BM162" s="451"/>
      <c r="BN162" s="451"/>
      <c r="BO162" s="451"/>
      <c r="BP162" s="451"/>
      <c r="BQ162" s="453">
        <v>0</v>
      </c>
      <c r="BR162" s="453"/>
      <c r="BS162" s="453"/>
      <c r="BT162" s="453"/>
      <c r="BU162" s="453"/>
      <c r="BV162" s="453"/>
      <c r="BW162" s="453"/>
      <c r="BX162" s="453">
        <v>0</v>
      </c>
      <c r="BY162" s="453"/>
      <c r="BZ162" s="453"/>
      <c r="CA162" s="453"/>
      <c r="CB162" s="453"/>
      <c r="CC162" s="453"/>
      <c r="CD162" s="453"/>
      <c r="CE162" s="435">
        <f t="shared" si="48"/>
        <v>0</v>
      </c>
      <c r="CF162" s="435"/>
      <c r="CG162" s="435"/>
      <c r="CH162" s="435"/>
      <c r="CI162" s="435"/>
      <c r="CJ162" s="435"/>
      <c r="CK162" s="435"/>
      <c r="CL162" s="453">
        <v>0</v>
      </c>
      <c r="CM162" s="453"/>
      <c r="CN162" s="453"/>
      <c r="CO162" s="453"/>
      <c r="CP162" s="453"/>
      <c r="CQ162" s="453"/>
      <c r="CR162" s="453"/>
      <c r="CS162" s="435">
        <f t="shared" si="49"/>
        <v>0</v>
      </c>
      <c r="CT162" s="435"/>
      <c r="CU162" s="435"/>
      <c r="CV162" s="435"/>
      <c r="CW162" s="435"/>
      <c r="CX162" s="435"/>
      <c r="CY162" s="435"/>
      <c r="DB162" s="520" t="s">
        <v>303</v>
      </c>
      <c r="DC162" s="521"/>
      <c r="DD162" s="521"/>
      <c r="DE162" s="521"/>
      <c r="DF162" s="521"/>
      <c r="DG162" s="521"/>
      <c r="DH162" s="521"/>
      <c r="DI162" s="521"/>
      <c r="DJ162" s="521"/>
      <c r="DK162" s="521"/>
      <c r="DL162" s="521"/>
      <c r="DM162" s="521"/>
      <c r="DN162" s="521"/>
      <c r="DO162" s="521"/>
      <c r="DP162" s="521"/>
      <c r="DQ162" s="521"/>
      <c r="DR162" s="521"/>
      <c r="DS162" s="521"/>
      <c r="DT162" s="521"/>
      <c r="DU162" s="521"/>
      <c r="DV162" s="521"/>
      <c r="DW162" s="522"/>
      <c r="DX162" s="463">
        <f>DX160+DX157+DX147+DX137+Y174+Y164+Y155+Y145+Y135</f>
        <v>0</v>
      </c>
      <c r="DY162" s="463"/>
      <c r="DZ162" s="463"/>
      <c r="EA162" s="463"/>
      <c r="EB162" s="463"/>
      <c r="EC162" s="463"/>
      <c r="ED162" s="463"/>
      <c r="EE162" s="463">
        <f>EE160+EE157+EE147+EE137+AF174+AF164+AF155+AF145+AF135</f>
        <v>0</v>
      </c>
      <c r="EF162" s="463"/>
      <c r="EG162" s="463"/>
      <c r="EH162" s="463"/>
      <c r="EI162" s="463"/>
      <c r="EJ162" s="463"/>
      <c r="EK162" s="463"/>
      <c r="EL162" s="463">
        <f>EL160+EL157+EL147+EL137+AM174+AM164+AM155+AM145+AM135</f>
        <v>0</v>
      </c>
      <c r="EM162" s="463"/>
      <c r="EN162" s="463"/>
      <c r="EO162" s="463"/>
      <c r="EP162" s="463"/>
      <c r="EQ162" s="463"/>
      <c r="ER162" s="463"/>
      <c r="ES162" s="463">
        <f>ES160+ES157+ES147+ES137+AT174+AT164+AT155+AT145+AT135</f>
        <v>0</v>
      </c>
      <c r="ET162" s="463"/>
      <c r="EU162" s="463"/>
      <c r="EV162" s="463"/>
      <c r="EW162" s="463"/>
      <c r="EX162" s="463"/>
      <c r="EY162" s="463"/>
      <c r="FC162" s="463">
        <f>FC160+FC157+FC147+FC137+BB174+BB164+BB155+BB145+BB135</f>
        <v>0</v>
      </c>
      <c r="FD162" s="463"/>
      <c r="FE162" s="463"/>
      <c r="FF162" s="463"/>
      <c r="FG162" s="463">
        <f>FG160+FG157+FG147+FG137+BF174+BF164+BF155+BF145+BF135</f>
        <v>0</v>
      </c>
      <c r="FH162" s="463"/>
      <c r="FI162" s="463"/>
      <c r="FJ162" s="463"/>
      <c r="FK162" s="463">
        <f>FK160+FK157+FK147+FK137+BJ174+BJ164+BJ155+BJ145+BJ135</f>
        <v>0</v>
      </c>
      <c r="FL162" s="463"/>
      <c r="FM162" s="463"/>
      <c r="FN162" s="463"/>
      <c r="FO162" s="463"/>
      <c r="FP162" s="463"/>
      <c r="FQ162" s="463"/>
      <c r="FR162" s="463">
        <f>FR160+FR157+FR147+FR137+BQ174+BQ164+BQ155+BQ145+BQ135</f>
        <v>0</v>
      </c>
      <c r="FS162" s="463"/>
      <c r="FT162" s="463"/>
      <c r="FU162" s="463"/>
      <c r="FV162" s="463"/>
      <c r="FW162" s="463"/>
      <c r="FX162" s="463"/>
      <c r="FY162" s="463">
        <f>FY160+FY157+FY147+FY137+BX174+BX164+BX155+BX145+BX135</f>
        <v>0</v>
      </c>
      <c r="FZ162" s="463"/>
      <c r="GA162" s="463"/>
      <c r="GB162" s="463"/>
      <c r="GC162" s="463"/>
      <c r="GD162" s="463"/>
      <c r="GE162" s="463"/>
      <c r="GF162" s="463">
        <f>GF160+GF157+GF147+GF137+CE174+CE164+CE155+CE145+CE135</f>
        <v>0</v>
      </c>
      <c r="GG162" s="463"/>
      <c r="GH162" s="463"/>
      <c r="GI162" s="463"/>
      <c r="GJ162" s="463"/>
      <c r="GK162" s="463"/>
      <c r="GL162" s="463"/>
      <c r="GM162" s="463">
        <f>GM160+GM157+GM147+GM137+CL174+CL164+CL155+CL145+CL135</f>
        <v>0</v>
      </c>
      <c r="GN162" s="463"/>
      <c r="GO162" s="463"/>
      <c r="GP162" s="463"/>
      <c r="GQ162" s="463"/>
      <c r="GR162" s="463"/>
      <c r="GS162" s="463"/>
      <c r="GT162" s="463">
        <f>GT160+GT157+GT147+GT137+CS174+CS164+CS155+CS145+CS135</f>
        <v>0</v>
      </c>
      <c r="GU162" s="463"/>
      <c r="GV162" s="463"/>
      <c r="GW162" s="463"/>
      <c r="GX162" s="463"/>
      <c r="GY162" s="463"/>
      <c r="GZ162" s="463"/>
    </row>
    <row r="163" spans="3:208" ht="12.75" customHeight="1" thickTop="1" x14ac:dyDescent="0.2">
      <c r="C163" s="349" t="s">
        <v>257</v>
      </c>
      <c r="D163" s="340"/>
      <c r="E163" s="340"/>
      <c r="F163" s="340"/>
      <c r="G163" s="340"/>
      <c r="H163" s="340"/>
      <c r="I163" s="340"/>
      <c r="J163" s="340"/>
      <c r="K163" s="340"/>
      <c r="L163" s="340"/>
      <c r="M163" s="340"/>
      <c r="N163" s="340"/>
      <c r="O163" s="340"/>
      <c r="P163" s="340"/>
      <c r="Q163" s="340"/>
      <c r="R163" s="340"/>
      <c r="S163" s="340"/>
      <c r="T163" s="340"/>
      <c r="U163" s="340"/>
      <c r="V163" s="340"/>
      <c r="W163" s="340"/>
      <c r="X163" s="378"/>
      <c r="Y163" s="453">
        <v>0</v>
      </c>
      <c r="Z163" s="453"/>
      <c r="AA163" s="453"/>
      <c r="AB163" s="453"/>
      <c r="AC163" s="453"/>
      <c r="AD163" s="453"/>
      <c r="AE163" s="453"/>
      <c r="AF163" s="453">
        <v>0</v>
      </c>
      <c r="AG163" s="453"/>
      <c r="AH163" s="453"/>
      <c r="AI163" s="453"/>
      <c r="AJ163" s="453"/>
      <c r="AK163" s="453"/>
      <c r="AL163" s="453"/>
      <c r="AM163" s="451">
        <f t="shared" si="46"/>
        <v>0</v>
      </c>
      <c r="AN163" s="451"/>
      <c r="AO163" s="451"/>
      <c r="AP163" s="451"/>
      <c r="AQ163" s="451"/>
      <c r="AR163" s="451"/>
      <c r="AS163" s="451"/>
      <c r="AT163" s="453">
        <v>0</v>
      </c>
      <c r="AU163" s="453"/>
      <c r="AV163" s="453"/>
      <c r="AW163" s="453"/>
      <c r="AX163" s="453"/>
      <c r="AY163" s="453"/>
      <c r="AZ163" s="453"/>
      <c r="BA163" s="70"/>
      <c r="BB163" s="453">
        <v>0</v>
      </c>
      <c r="BC163" s="453"/>
      <c r="BD163" s="453"/>
      <c r="BE163" s="453"/>
      <c r="BF163" s="453">
        <v>0</v>
      </c>
      <c r="BG163" s="453"/>
      <c r="BH163" s="453"/>
      <c r="BI163" s="453"/>
      <c r="BJ163" s="451">
        <f t="shared" si="47"/>
        <v>0</v>
      </c>
      <c r="BK163" s="451"/>
      <c r="BL163" s="451"/>
      <c r="BM163" s="451"/>
      <c r="BN163" s="451"/>
      <c r="BO163" s="451"/>
      <c r="BP163" s="451"/>
      <c r="BQ163" s="453">
        <v>0</v>
      </c>
      <c r="BR163" s="453"/>
      <c r="BS163" s="453"/>
      <c r="BT163" s="453"/>
      <c r="BU163" s="453"/>
      <c r="BV163" s="453"/>
      <c r="BW163" s="453"/>
      <c r="BX163" s="453">
        <v>0</v>
      </c>
      <c r="BY163" s="453"/>
      <c r="BZ163" s="453"/>
      <c r="CA163" s="453"/>
      <c r="CB163" s="453"/>
      <c r="CC163" s="453"/>
      <c r="CD163" s="453"/>
      <c r="CE163" s="435">
        <f t="shared" si="48"/>
        <v>0</v>
      </c>
      <c r="CF163" s="435"/>
      <c r="CG163" s="435"/>
      <c r="CH163" s="435"/>
      <c r="CI163" s="435"/>
      <c r="CJ163" s="435"/>
      <c r="CK163" s="435"/>
      <c r="CL163" s="453">
        <v>0</v>
      </c>
      <c r="CM163" s="453"/>
      <c r="CN163" s="453"/>
      <c r="CO163" s="453"/>
      <c r="CP163" s="453"/>
      <c r="CQ163" s="453"/>
      <c r="CR163" s="453"/>
      <c r="CS163" s="435">
        <f t="shared" si="49"/>
        <v>0</v>
      </c>
      <c r="CT163" s="435"/>
      <c r="CU163" s="435"/>
      <c r="CV163" s="435"/>
      <c r="CW163" s="435"/>
      <c r="CX163" s="435"/>
      <c r="CY163" s="435"/>
      <c r="DB163" s="412" t="s">
        <v>304</v>
      </c>
      <c r="DC163" s="413"/>
      <c r="DD163" s="413"/>
      <c r="DE163" s="413"/>
      <c r="DF163" s="413"/>
      <c r="DG163" s="413"/>
      <c r="DH163" s="413"/>
      <c r="DI163" s="413"/>
      <c r="DJ163" s="413"/>
      <c r="DK163" s="413"/>
      <c r="DL163" s="413"/>
      <c r="DM163" s="413"/>
      <c r="DN163" s="413"/>
      <c r="DO163" s="413"/>
      <c r="DP163" s="413"/>
      <c r="DQ163" s="413"/>
      <c r="DR163" s="413"/>
      <c r="DS163" s="413"/>
      <c r="DT163" s="413"/>
      <c r="DU163" s="413"/>
      <c r="DV163" s="413"/>
      <c r="DW163" s="414"/>
      <c r="DX163" s="466"/>
      <c r="DY163" s="466"/>
      <c r="DZ163" s="466"/>
      <c r="EA163" s="466"/>
      <c r="EB163" s="466"/>
      <c r="EC163" s="466"/>
      <c r="ED163" s="466"/>
      <c r="EE163" s="466"/>
      <c r="EF163" s="466"/>
      <c r="EG163" s="466"/>
      <c r="EH163" s="466"/>
      <c r="EI163" s="466"/>
      <c r="EJ163" s="466"/>
      <c r="EK163" s="466"/>
      <c r="EL163" s="466"/>
      <c r="EM163" s="466"/>
      <c r="EN163" s="466"/>
      <c r="EO163" s="466"/>
      <c r="EP163" s="466"/>
      <c r="EQ163" s="466"/>
      <c r="ER163" s="466"/>
      <c r="ES163" s="466"/>
      <c r="ET163" s="466"/>
      <c r="EU163" s="466"/>
      <c r="EV163" s="466"/>
      <c r="EW163" s="466"/>
      <c r="EX163" s="466"/>
      <c r="EY163" s="466"/>
      <c r="FC163" s="466"/>
      <c r="FD163" s="466"/>
      <c r="FE163" s="466"/>
      <c r="FF163" s="466"/>
      <c r="FG163" s="466"/>
      <c r="FH163" s="466"/>
      <c r="FI163" s="466"/>
      <c r="FJ163" s="466"/>
      <c r="FK163" s="466"/>
      <c r="FL163" s="466"/>
      <c r="FM163" s="466"/>
      <c r="FN163" s="466"/>
      <c r="FO163" s="466"/>
      <c r="FP163" s="466"/>
      <c r="FQ163" s="466"/>
      <c r="FR163" s="466"/>
      <c r="FS163" s="466"/>
      <c r="FT163" s="466"/>
      <c r="FU163" s="466"/>
      <c r="FV163" s="466"/>
      <c r="FW163" s="466"/>
      <c r="FX163" s="466"/>
      <c r="FY163" s="466"/>
      <c r="FZ163" s="466"/>
      <c r="GA163" s="466"/>
      <c r="GB163" s="466"/>
      <c r="GC163" s="466"/>
      <c r="GD163" s="466"/>
      <c r="GE163" s="466"/>
      <c r="GF163" s="466"/>
      <c r="GG163" s="466"/>
      <c r="GH163" s="466"/>
      <c r="GI163" s="466"/>
      <c r="GJ163" s="466"/>
      <c r="GK163" s="466"/>
      <c r="GL163" s="466"/>
      <c r="GM163" s="466"/>
      <c r="GN163" s="466"/>
      <c r="GO163" s="466"/>
      <c r="GP163" s="466"/>
      <c r="GQ163" s="466"/>
      <c r="GR163" s="466"/>
      <c r="GS163" s="466"/>
      <c r="GT163" s="466"/>
      <c r="GU163" s="466"/>
      <c r="GV163" s="466"/>
      <c r="GW163" s="466"/>
      <c r="GX163" s="466"/>
      <c r="GY163" s="466"/>
      <c r="GZ163" s="466"/>
    </row>
    <row r="164" spans="3:208" ht="12.75" customHeight="1" thickBot="1" x14ac:dyDescent="0.25">
      <c r="C164" s="516" t="s">
        <v>258</v>
      </c>
      <c r="D164" s="517"/>
      <c r="E164" s="517"/>
      <c r="F164" s="517"/>
      <c r="G164" s="517"/>
      <c r="H164" s="517"/>
      <c r="I164" s="517"/>
      <c r="J164" s="517"/>
      <c r="K164" s="517"/>
      <c r="L164" s="517"/>
      <c r="M164" s="517"/>
      <c r="N164" s="517"/>
      <c r="O164" s="517"/>
      <c r="P164" s="517"/>
      <c r="Q164" s="517"/>
      <c r="R164" s="517"/>
      <c r="S164" s="517"/>
      <c r="T164" s="517"/>
      <c r="U164" s="517"/>
      <c r="V164" s="517"/>
      <c r="W164" s="517"/>
      <c r="X164" s="518"/>
      <c r="Y164" s="473">
        <f>SUM(Y157:AE163)</f>
        <v>0</v>
      </c>
      <c r="Z164" s="473"/>
      <c r="AA164" s="473"/>
      <c r="AB164" s="473"/>
      <c r="AC164" s="473"/>
      <c r="AD164" s="473"/>
      <c r="AE164" s="473"/>
      <c r="AF164" s="473">
        <f>SUM(AF157:AL163)</f>
        <v>0</v>
      </c>
      <c r="AG164" s="473"/>
      <c r="AH164" s="473"/>
      <c r="AI164" s="473"/>
      <c r="AJ164" s="473"/>
      <c r="AK164" s="473"/>
      <c r="AL164" s="473"/>
      <c r="AM164" s="473">
        <f>SUM(AM157:AS163)</f>
        <v>0</v>
      </c>
      <c r="AN164" s="473"/>
      <c r="AO164" s="473"/>
      <c r="AP164" s="473"/>
      <c r="AQ164" s="473"/>
      <c r="AR164" s="473"/>
      <c r="AS164" s="473"/>
      <c r="AT164" s="473">
        <f>SUM(AT157:AZ163)</f>
        <v>0</v>
      </c>
      <c r="AU164" s="473"/>
      <c r="AV164" s="473"/>
      <c r="AW164" s="473"/>
      <c r="AX164" s="473"/>
      <c r="AY164" s="473"/>
      <c r="AZ164" s="473"/>
      <c r="BB164" s="473">
        <f>SUM(BB157:BE163)</f>
        <v>0</v>
      </c>
      <c r="BC164" s="473"/>
      <c r="BD164" s="473"/>
      <c r="BE164" s="473"/>
      <c r="BF164" s="473">
        <f>SUM(BF157:BI163)</f>
        <v>0</v>
      </c>
      <c r="BG164" s="473"/>
      <c r="BH164" s="473"/>
      <c r="BI164" s="473"/>
      <c r="BJ164" s="473">
        <f>SUM(BJ157:BP163)</f>
        <v>0</v>
      </c>
      <c r="BK164" s="473"/>
      <c r="BL164" s="473"/>
      <c r="BM164" s="473"/>
      <c r="BN164" s="473"/>
      <c r="BO164" s="473"/>
      <c r="BP164" s="473"/>
      <c r="BQ164" s="473">
        <f>SUM(BQ157:BW163)</f>
        <v>0</v>
      </c>
      <c r="BR164" s="473"/>
      <c r="BS164" s="473"/>
      <c r="BT164" s="473"/>
      <c r="BU164" s="473"/>
      <c r="BV164" s="473"/>
      <c r="BW164" s="473"/>
      <c r="BX164" s="473">
        <f>SUM(BX157:CD163)</f>
        <v>0</v>
      </c>
      <c r="BY164" s="473"/>
      <c r="BZ164" s="473"/>
      <c r="CA164" s="473"/>
      <c r="CB164" s="473"/>
      <c r="CC164" s="473"/>
      <c r="CD164" s="473"/>
      <c r="CE164" s="473">
        <f>SUM(CE157:CK163)</f>
        <v>0</v>
      </c>
      <c r="CF164" s="473"/>
      <c r="CG164" s="473"/>
      <c r="CH164" s="473"/>
      <c r="CI164" s="473"/>
      <c r="CJ164" s="473"/>
      <c r="CK164" s="473"/>
      <c r="CL164" s="473">
        <f>SUM(CL157:CR163)</f>
        <v>0</v>
      </c>
      <c r="CM164" s="473"/>
      <c r="CN164" s="473"/>
      <c r="CO164" s="473"/>
      <c r="CP164" s="473"/>
      <c r="CQ164" s="473"/>
      <c r="CR164" s="473"/>
      <c r="CS164" s="473">
        <f>SUM(CS157:CY163)</f>
        <v>0</v>
      </c>
      <c r="CT164" s="473"/>
      <c r="CU164" s="473"/>
      <c r="CV164" s="473"/>
      <c r="CW164" s="473"/>
      <c r="CX164" s="473"/>
      <c r="CY164" s="473"/>
      <c r="DB164" s="542" t="s">
        <v>305</v>
      </c>
      <c r="DC164" s="543"/>
      <c r="DD164" s="543"/>
      <c r="DE164" s="543"/>
      <c r="DF164" s="543"/>
      <c r="DG164" s="543"/>
      <c r="DH164" s="543"/>
      <c r="DI164" s="543"/>
      <c r="DJ164" s="543"/>
      <c r="DK164" s="543"/>
      <c r="DL164" s="543"/>
      <c r="DM164" s="543"/>
      <c r="DN164" s="543"/>
      <c r="DO164" s="543"/>
      <c r="DP164" s="543"/>
      <c r="DQ164" s="543"/>
      <c r="DR164" s="543"/>
      <c r="DS164" s="543"/>
      <c r="DT164" s="543"/>
      <c r="DU164" s="543"/>
      <c r="DV164" s="543"/>
      <c r="DW164" s="544"/>
      <c r="DX164" s="470">
        <v>0</v>
      </c>
      <c r="DY164" s="470"/>
      <c r="DZ164" s="470"/>
      <c r="EA164" s="470"/>
      <c r="EB164" s="470"/>
      <c r="EC164" s="470"/>
      <c r="ED164" s="470"/>
      <c r="EE164" s="453">
        <v>0</v>
      </c>
      <c r="EF164" s="453"/>
      <c r="EG164" s="453"/>
      <c r="EH164" s="453"/>
      <c r="EI164" s="453"/>
      <c r="EJ164" s="453"/>
      <c r="EK164" s="453"/>
      <c r="EL164" s="451">
        <f>DX164-EE164</f>
        <v>0</v>
      </c>
      <c r="EM164" s="451"/>
      <c r="EN164" s="451"/>
      <c r="EO164" s="451"/>
      <c r="EP164" s="451"/>
      <c r="EQ164" s="451"/>
      <c r="ER164" s="451"/>
      <c r="ES164" s="453">
        <v>0</v>
      </c>
      <c r="ET164" s="453"/>
      <c r="EU164" s="453"/>
      <c r="EV164" s="453"/>
      <c r="EW164" s="453"/>
      <c r="EX164" s="453"/>
      <c r="EY164" s="453"/>
      <c r="EZ164" s="70"/>
      <c r="FA164" s="70"/>
      <c r="FC164" s="453">
        <v>0</v>
      </c>
      <c r="FD164" s="453"/>
      <c r="FE164" s="453"/>
      <c r="FF164" s="453"/>
      <c r="FG164" s="453">
        <v>0</v>
      </c>
      <c r="FH164" s="453"/>
      <c r="FI164" s="453"/>
      <c r="FJ164" s="453"/>
      <c r="FK164" s="451">
        <f>FC164-FG164+ES164+EL164+EE164-DX164</f>
        <v>0</v>
      </c>
      <c r="FL164" s="451"/>
      <c r="FM164" s="451"/>
      <c r="FN164" s="451"/>
      <c r="FO164" s="451"/>
      <c r="FP164" s="451"/>
      <c r="FQ164" s="451"/>
      <c r="FR164" s="453">
        <v>0</v>
      </c>
      <c r="FS164" s="453"/>
      <c r="FT164" s="453"/>
      <c r="FU164" s="453"/>
      <c r="FV164" s="453"/>
      <c r="FW164" s="453"/>
      <c r="FX164" s="453"/>
      <c r="FY164" s="453">
        <v>0</v>
      </c>
      <c r="FZ164" s="453"/>
      <c r="GA164" s="453"/>
      <c r="GB164" s="453"/>
      <c r="GC164" s="453"/>
      <c r="GD164" s="453"/>
      <c r="GE164" s="453"/>
      <c r="GF164" s="435">
        <f>FK164-FR164-FY164</f>
        <v>0</v>
      </c>
      <c r="GG164" s="435"/>
      <c r="GH164" s="435"/>
      <c r="GI164" s="435"/>
      <c r="GJ164" s="435"/>
      <c r="GK164" s="435"/>
      <c r="GL164" s="435"/>
      <c r="GM164" s="453">
        <v>0</v>
      </c>
      <c r="GN164" s="453"/>
      <c r="GO164" s="453"/>
      <c r="GP164" s="453"/>
      <c r="GQ164" s="453"/>
      <c r="GR164" s="453"/>
      <c r="GS164" s="453"/>
      <c r="GT164" s="435">
        <f>GM164</f>
        <v>0</v>
      </c>
      <c r="GU164" s="435"/>
      <c r="GV164" s="435"/>
      <c r="GW164" s="435"/>
      <c r="GX164" s="435"/>
      <c r="GY164" s="435"/>
      <c r="GZ164" s="435"/>
    </row>
    <row r="165" spans="3:208" ht="12.75" customHeight="1" thickTop="1" thickBot="1" x14ac:dyDescent="0.25">
      <c r="C165" s="412" t="s">
        <v>259</v>
      </c>
      <c r="D165" s="413"/>
      <c r="E165" s="413"/>
      <c r="F165" s="413"/>
      <c r="G165" s="413"/>
      <c r="H165" s="413"/>
      <c r="I165" s="413"/>
      <c r="J165" s="413"/>
      <c r="K165" s="413"/>
      <c r="L165" s="413"/>
      <c r="M165" s="413"/>
      <c r="N165" s="413"/>
      <c r="O165" s="413"/>
      <c r="P165" s="413"/>
      <c r="Q165" s="413"/>
      <c r="R165" s="413"/>
      <c r="S165" s="413"/>
      <c r="T165" s="413"/>
      <c r="U165" s="413"/>
      <c r="V165" s="413"/>
      <c r="W165" s="413"/>
      <c r="X165" s="414"/>
      <c r="Y165" s="466"/>
      <c r="Z165" s="466"/>
      <c r="AA165" s="466"/>
      <c r="AB165" s="466"/>
      <c r="AC165" s="466"/>
      <c r="AD165" s="466"/>
      <c r="AE165" s="466"/>
      <c r="AF165" s="466"/>
      <c r="AG165" s="466"/>
      <c r="AH165" s="466"/>
      <c r="AI165" s="466"/>
      <c r="AJ165" s="466"/>
      <c r="AK165" s="466"/>
      <c r="AL165" s="466"/>
      <c r="AM165" s="466"/>
      <c r="AN165" s="466"/>
      <c r="AO165" s="466"/>
      <c r="AP165" s="466"/>
      <c r="AQ165" s="466"/>
      <c r="AR165" s="466"/>
      <c r="AS165" s="466"/>
      <c r="AT165" s="466"/>
      <c r="AU165" s="466"/>
      <c r="AV165" s="466"/>
      <c r="AW165" s="466"/>
      <c r="AX165" s="466"/>
      <c r="AY165" s="466"/>
      <c r="AZ165" s="466"/>
      <c r="BB165" s="466"/>
      <c r="BC165" s="466"/>
      <c r="BD165" s="466"/>
      <c r="BE165" s="466"/>
      <c r="BF165" s="466"/>
      <c r="BG165" s="466"/>
      <c r="BH165" s="466"/>
      <c r="BI165" s="466"/>
      <c r="BJ165" s="466"/>
      <c r="BK165" s="466"/>
      <c r="BL165" s="466"/>
      <c r="BM165" s="466"/>
      <c r="BN165" s="466"/>
      <c r="BO165" s="466"/>
      <c r="BP165" s="466"/>
      <c r="BQ165" s="466"/>
      <c r="BR165" s="466"/>
      <c r="BS165" s="466"/>
      <c r="BT165" s="466"/>
      <c r="BU165" s="466"/>
      <c r="BV165" s="466"/>
      <c r="BW165" s="466"/>
      <c r="BX165" s="466"/>
      <c r="BY165" s="466"/>
      <c r="BZ165" s="466"/>
      <c r="CA165" s="466"/>
      <c r="CB165" s="466"/>
      <c r="CC165" s="466"/>
      <c r="CD165" s="466"/>
      <c r="CE165" s="466"/>
      <c r="CF165" s="466"/>
      <c r="CG165" s="466"/>
      <c r="CH165" s="466"/>
      <c r="CI165" s="466"/>
      <c r="CJ165" s="466"/>
      <c r="CK165" s="466"/>
      <c r="CL165" s="466"/>
      <c r="CM165" s="466"/>
      <c r="CN165" s="466"/>
      <c r="CO165" s="466"/>
      <c r="CP165" s="466"/>
      <c r="CQ165" s="466"/>
      <c r="CR165" s="466"/>
      <c r="CS165" s="466"/>
      <c r="CT165" s="466"/>
      <c r="CU165" s="466"/>
      <c r="CV165" s="466"/>
      <c r="CW165" s="466"/>
      <c r="CX165" s="466"/>
      <c r="CY165" s="466"/>
      <c r="DB165" s="551" t="s">
        <v>306</v>
      </c>
      <c r="DC165" s="552"/>
      <c r="DD165" s="552"/>
      <c r="DE165" s="552"/>
      <c r="DF165" s="552"/>
      <c r="DG165" s="552"/>
      <c r="DH165" s="552"/>
      <c r="DI165" s="552"/>
      <c r="DJ165" s="552"/>
      <c r="DK165" s="552"/>
      <c r="DL165" s="552"/>
      <c r="DM165" s="552"/>
      <c r="DN165" s="552"/>
      <c r="DO165" s="552"/>
      <c r="DP165" s="552"/>
      <c r="DQ165" s="552"/>
      <c r="DR165" s="552"/>
      <c r="DS165" s="552"/>
      <c r="DT165" s="552"/>
      <c r="DU165" s="552"/>
      <c r="DV165" s="552"/>
      <c r="DW165" s="553"/>
      <c r="DX165" s="465">
        <f>DX162+DX164</f>
        <v>0</v>
      </c>
      <c r="DY165" s="465"/>
      <c r="DZ165" s="465"/>
      <c r="EA165" s="465"/>
      <c r="EB165" s="465"/>
      <c r="EC165" s="465"/>
      <c r="ED165" s="465"/>
      <c r="EE165" s="465">
        <f>EE162+EE164</f>
        <v>0</v>
      </c>
      <c r="EF165" s="465"/>
      <c r="EG165" s="465"/>
      <c r="EH165" s="465"/>
      <c r="EI165" s="465"/>
      <c r="EJ165" s="465"/>
      <c r="EK165" s="465"/>
      <c r="EL165" s="465">
        <f>EL162+EL164</f>
        <v>0</v>
      </c>
      <c r="EM165" s="465"/>
      <c r="EN165" s="465"/>
      <c r="EO165" s="465"/>
      <c r="EP165" s="465"/>
      <c r="EQ165" s="465"/>
      <c r="ER165" s="465"/>
      <c r="ES165" s="465">
        <f>ES162+ES164</f>
        <v>0</v>
      </c>
      <c r="ET165" s="465"/>
      <c r="EU165" s="465"/>
      <c r="EV165" s="465"/>
      <c r="EW165" s="465"/>
      <c r="EX165" s="465"/>
      <c r="EY165" s="465"/>
      <c r="FC165" s="465">
        <f>FC162+FC164</f>
        <v>0</v>
      </c>
      <c r="FD165" s="465"/>
      <c r="FE165" s="465"/>
      <c r="FF165" s="465"/>
      <c r="FG165" s="465">
        <f>FG162+FG164</f>
        <v>0</v>
      </c>
      <c r="FH165" s="465"/>
      <c r="FI165" s="465"/>
      <c r="FJ165" s="465"/>
      <c r="FK165" s="465">
        <f>FK162+FK164</f>
        <v>0</v>
      </c>
      <c r="FL165" s="465"/>
      <c r="FM165" s="465"/>
      <c r="FN165" s="465"/>
      <c r="FO165" s="465"/>
      <c r="FP165" s="465"/>
      <c r="FQ165" s="465"/>
      <c r="FR165" s="465">
        <f>FR162+FR164</f>
        <v>0</v>
      </c>
      <c r="FS165" s="465"/>
      <c r="FT165" s="465"/>
      <c r="FU165" s="465"/>
      <c r="FV165" s="465"/>
      <c r="FW165" s="465"/>
      <c r="FX165" s="465"/>
      <c r="FY165" s="465">
        <f>FY162+FY164</f>
        <v>0</v>
      </c>
      <c r="FZ165" s="465"/>
      <c r="GA165" s="465"/>
      <c r="GB165" s="465"/>
      <c r="GC165" s="465"/>
      <c r="GD165" s="465"/>
      <c r="GE165" s="465"/>
      <c r="GF165" s="465">
        <f>GF162+GF164</f>
        <v>0</v>
      </c>
      <c r="GG165" s="465"/>
      <c r="GH165" s="465"/>
      <c r="GI165" s="465"/>
      <c r="GJ165" s="465"/>
      <c r="GK165" s="465"/>
      <c r="GL165" s="465"/>
      <c r="GM165" s="465">
        <f>GM162+GM164</f>
        <v>0</v>
      </c>
      <c r="GN165" s="465"/>
      <c r="GO165" s="465"/>
      <c r="GP165" s="465"/>
      <c r="GQ165" s="465"/>
      <c r="GR165" s="465"/>
      <c r="GS165" s="465"/>
      <c r="GT165" s="465">
        <f>GT162+GT164</f>
        <v>0</v>
      </c>
      <c r="GU165" s="465"/>
      <c r="GV165" s="465"/>
      <c r="GW165" s="465"/>
      <c r="GX165" s="465"/>
      <c r="GY165" s="465"/>
      <c r="GZ165" s="465"/>
    </row>
    <row r="166" spans="3:208" ht="12.75" customHeight="1" thickTop="1" x14ac:dyDescent="0.2">
      <c r="C166" s="368" t="s">
        <v>260</v>
      </c>
      <c r="D166" s="363"/>
      <c r="E166" s="363"/>
      <c r="F166" s="363"/>
      <c r="G166" s="363"/>
      <c r="H166" s="363"/>
      <c r="I166" s="363"/>
      <c r="J166" s="363"/>
      <c r="K166" s="363"/>
      <c r="L166" s="363"/>
      <c r="M166" s="363"/>
      <c r="N166" s="363"/>
      <c r="O166" s="363"/>
      <c r="P166" s="363"/>
      <c r="Q166" s="363"/>
      <c r="R166" s="363"/>
      <c r="S166" s="363"/>
      <c r="T166" s="363"/>
      <c r="U166" s="363"/>
      <c r="V166" s="363"/>
      <c r="W166" s="363"/>
      <c r="X166" s="519"/>
      <c r="Y166" s="453">
        <v>0</v>
      </c>
      <c r="Z166" s="453"/>
      <c r="AA166" s="453"/>
      <c r="AB166" s="453"/>
      <c r="AC166" s="453"/>
      <c r="AD166" s="453"/>
      <c r="AE166" s="453"/>
      <c r="AF166" s="453">
        <v>0</v>
      </c>
      <c r="AG166" s="453"/>
      <c r="AH166" s="453"/>
      <c r="AI166" s="453"/>
      <c r="AJ166" s="453"/>
      <c r="AK166" s="453"/>
      <c r="AL166" s="453"/>
      <c r="AM166" s="451">
        <f t="shared" ref="AM166:AM173" si="50">Y166-AF166</f>
        <v>0</v>
      </c>
      <c r="AN166" s="451"/>
      <c r="AO166" s="451"/>
      <c r="AP166" s="451"/>
      <c r="AQ166" s="451"/>
      <c r="AR166" s="451"/>
      <c r="AS166" s="451"/>
      <c r="AT166" s="453">
        <v>0</v>
      </c>
      <c r="AU166" s="453"/>
      <c r="AV166" s="453"/>
      <c r="AW166" s="453"/>
      <c r="AX166" s="453"/>
      <c r="AY166" s="453"/>
      <c r="AZ166" s="453"/>
      <c r="BA166" s="70"/>
      <c r="BB166" s="453">
        <v>0</v>
      </c>
      <c r="BC166" s="453"/>
      <c r="BD166" s="453"/>
      <c r="BE166" s="453"/>
      <c r="BF166" s="453">
        <v>0</v>
      </c>
      <c r="BG166" s="453"/>
      <c r="BH166" s="453"/>
      <c r="BI166" s="453"/>
      <c r="BJ166" s="451">
        <f t="shared" ref="BJ166:BJ173" si="51">BB166-BF166+AT166+AM166+AF166-Y166</f>
        <v>0</v>
      </c>
      <c r="BK166" s="451"/>
      <c r="BL166" s="451"/>
      <c r="BM166" s="451"/>
      <c r="BN166" s="451"/>
      <c r="BO166" s="451"/>
      <c r="BP166" s="451"/>
      <c r="BQ166" s="453">
        <v>0</v>
      </c>
      <c r="BR166" s="453"/>
      <c r="BS166" s="453"/>
      <c r="BT166" s="453"/>
      <c r="BU166" s="453"/>
      <c r="BV166" s="453"/>
      <c r="BW166" s="453"/>
      <c r="BX166" s="453">
        <v>0</v>
      </c>
      <c r="BY166" s="453"/>
      <c r="BZ166" s="453"/>
      <c r="CA166" s="453"/>
      <c r="CB166" s="453"/>
      <c r="CC166" s="453"/>
      <c r="CD166" s="453"/>
      <c r="CE166" s="435">
        <f t="shared" ref="CE166:CE173" si="52">BJ166-BQ166-BX166</f>
        <v>0</v>
      </c>
      <c r="CF166" s="435"/>
      <c r="CG166" s="435"/>
      <c r="CH166" s="435"/>
      <c r="CI166" s="435"/>
      <c r="CJ166" s="435"/>
      <c r="CK166" s="435"/>
      <c r="CL166" s="453">
        <v>0</v>
      </c>
      <c r="CM166" s="453"/>
      <c r="CN166" s="453"/>
      <c r="CO166" s="453"/>
      <c r="CP166" s="453"/>
      <c r="CQ166" s="453"/>
      <c r="CR166" s="453"/>
      <c r="CS166" s="435">
        <f t="shared" ref="CS166:CS173" si="53">CL166</f>
        <v>0</v>
      </c>
      <c r="CT166" s="435"/>
      <c r="CU166" s="435"/>
      <c r="CV166" s="435"/>
      <c r="CW166" s="435"/>
      <c r="CX166" s="435"/>
      <c r="CY166" s="435"/>
      <c r="DB166" s="538"/>
      <c r="DC166" s="538"/>
      <c r="DD166" s="538"/>
      <c r="DE166" s="538"/>
      <c r="DF166" s="538"/>
      <c r="DG166" s="538"/>
      <c r="DH166" s="538"/>
      <c r="DI166" s="538"/>
      <c r="DJ166" s="538"/>
      <c r="DK166" s="538"/>
      <c r="DL166" s="538"/>
      <c r="DM166" s="538"/>
      <c r="DN166" s="538"/>
      <c r="DO166" s="538"/>
      <c r="DP166" s="538"/>
      <c r="DQ166" s="538"/>
      <c r="DR166" s="538"/>
      <c r="DS166" s="538"/>
      <c r="DT166" s="538"/>
      <c r="DU166" s="538"/>
      <c r="DV166" s="538"/>
      <c r="DW166" s="538"/>
      <c r="DX166" s="361"/>
      <c r="DY166" s="361"/>
      <c r="DZ166" s="361"/>
      <c r="EA166" s="361"/>
      <c r="EB166" s="361"/>
      <c r="EC166" s="361"/>
      <c r="ED166" s="361"/>
      <c r="EE166" s="361"/>
      <c r="EF166" s="361"/>
      <c r="EG166" s="361"/>
      <c r="EH166" s="361"/>
      <c r="EI166" s="361"/>
      <c r="EJ166" s="361"/>
      <c r="EK166" s="361"/>
      <c r="EL166" s="345"/>
      <c r="EM166" s="345"/>
      <c r="EN166" s="345"/>
      <c r="EO166" s="345"/>
      <c r="EP166" s="345"/>
      <c r="EQ166" s="345"/>
      <c r="ER166" s="345"/>
      <c r="ES166" s="345"/>
      <c r="ET166" s="345"/>
      <c r="EU166" s="345"/>
      <c r="EV166" s="345"/>
      <c r="EW166" s="345"/>
      <c r="EX166" s="345"/>
      <c r="EY166" s="345"/>
      <c r="FC166" s="556"/>
      <c r="FD166" s="556"/>
      <c r="FE166" s="556"/>
      <c r="FF166" s="556"/>
      <c r="FG166" s="556"/>
      <c r="FH166" s="556"/>
      <c r="FI166" s="556"/>
      <c r="FJ166" s="556"/>
      <c r="FK166" s="556"/>
      <c r="FL166" s="556"/>
      <c r="FM166" s="556"/>
      <c r="FN166" s="556"/>
      <c r="FO166" s="556"/>
      <c r="FP166" s="556"/>
      <c r="FQ166" s="556"/>
      <c r="FR166" s="556"/>
      <c r="FS166" s="556"/>
      <c r="FT166" s="556"/>
      <c r="FU166" s="556"/>
      <c r="FV166" s="556"/>
      <c r="FW166" s="556"/>
      <c r="FX166" s="556"/>
      <c r="FY166" s="556"/>
      <c r="FZ166" s="556"/>
      <c r="GA166" s="556"/>
      <c r="GB166" s="556"/>
      <c r="GC166" s="556"/>
      <c r="GD166" s="556"/>
      <c r="GE166" s="556"/>
      <c r="GF166" s="556"/>
      <c r="GG166" s="556"/>
      <c r="GH166" s="556"/>
      <c r="GI166" s="556"/>
      <c r="GJ166" s="556"/>
      <c r="GK166" s="556"/>
      <c r="GL166" s="556"/>
      <c r="GM166" s="393"/>
      <c r="GN166" s="393"/>
      <c r="GO166" s="393"/>
      <c r="GP166" s="393"/>
      <c r="GQ166" s="393"/>
      <c r="GR166" s="393"/>
      <c r="GS166" s="393"/>
      <c r="GT166" s="393"/>
      <c r="GU166" s="393"/>
      <c r="GV166" s="393"/>
      <c r="GW166" s="393"/>
      <c r="GX166" s="393"/>
      <c r="GY166" s="393"/>
      <c r="GZ166" s="393"/>
    </row>
    <row r="167" spans="3:208" ht="12.75" customHeight="1" thickBot="1" x14ac:dyDescent="0.25">
      <c r="C167" s="349" t="s">
        <v>261</v>
      </c>
      <c r="D167" s="340"/>
      <c r="E167" s="340"/>
      <c r="F167" s="340"/>
      <c r="G167" s="340"/>
      <c r="H167" s="340"/>
      <c r="I167" s="340"/>
      <c r="J167" s="340"/>
      <c r="K167" s="340"/>
      <c r="L167" s="340"/>
      <c r="M167" s="340"/>
      <c r="N167" s="340"/>
      <c r="O167" s="340"/>
      <c r="P167" s="340"/>
      <c r="Q167" s="340"/>
      <c r="R167" s="340"/>
      <c r="S167" s="340"/>
      <c r="T167" s="340"/>
      <c r="U167" s="340"/>
      <c r="V167" s="340"/>
      <c r="W167" s="340"/>
      <c r="X167" s="378"/>
      <c r="Y167" s="453">
        <v>0</v>
      </c>
      <c r="Z167" s="453"/>
      <c r="AA167" s="453"/>
      <c r="AB167" s="453"/>
      <c r="AC167" s="453"/>
      <c r="AD167" s="453"/>
      <c r="AE167" s="453"/>
      <c r="AF167" s="453">
        <v>0</v>
      </c>
      <c r="AG167" s="453"/>
      <c r="AH167" s="453"/>
      <c r="AI167" s="453"/>
      <c r="AJ167" s="453"/>
      <c r="AK167" s="453"/>
      <c r="AL167" s="453"/>
      <c r="AM167" s="451">
        <f t="shared" si="50"/>
        <v>0</v>
      </c>
      <c r="AN167" s="451"/>
      <c r="AO167" s="451"/>
      <c r="AP167" s="451"/>
      <c r="AQ167" s="451"/>
      <c r="AR167" s="451"/>
      <c r="AS167" s="451"/>
      <c r="AT167" s="453">
        <v>0</v>
      </c>
      <c r="AU167" s="453"/>
      <c r="AV167" s="453"/>
      <c r="AW167" s="453"/>
      <c r="AX167" s="453"/>
      <c r="AY167" s="453"/>
      <c r="AZ167" s="453"/>
      <c r="BA167" s="70"/>
      <c r="BB167" s="453">
        <v>0</v>
      </c>
      <c r="BC167" s="453"/>
      <c r="BD167" s="453"/>
      <c r="BE167" s="453"/>
      <c r="BF167" s="453">
        <v>0</v>
      </c>
      <c r="BG167" s="453"/>
      <c r="BH167" s="453"/>
      <c r="BI167" s="453"/>
      <c r="BJ167" s="451">
        <f t="shared" si="51"/>
        <v>0</v>
      </c>
      <c r="BK167" s="451"/>
      <c r="BL167" s="451"/>
      <c r="BM167" s="451"/>
      <c r="BN167" s="451"/>
      <c r="BO167" s="451"/>
      <c r="BP167" s="451"/>
      <c r="BQ167" s="453">
        <v>0</v>
      </c>
      <c r="BR167" s="453"/>
      <c r="BS167" s="453"/>
      <c r="BT167" s="453"/>
      <c r="BU167" s="453"/>
      <c r="BV167" s="453"/>
      <c r="BW167" s="453"/>
      <c r="BX167" s="453">
        <v>0</v>
      </c>
      <c r="BY167" s="453"/>
      <c r="BZ167" s="453"/>
      <c r="CA167" s="453"/>
      <c r="CB167" s="453"/>
      <c r="CC167" s="453"/>
      <c r="CD167" s="453"/>
      <c r="CE167" s="435">
        <f t="shared" si="52"/>
        <v>0</v>
      </c>
      <c r="CF167" s="435"/>
      <c r="CG167" s="435"/>
      <c r="CH167" s="435"/>
      <c r="CI167" s="435"/>
      <c r="CJ167" s="435"/>
      <c r="CK167" s="435"/>
      <c r="CL167" s="453">
        <v>0</v>
      </c>
      <c r="CM167" s="453"/>
      <c r="CN167" s="453"/>
      <c r="CO167" s="453"/>
      <c r="CP167" s="453"/>
      <c r="CQ167" s="453"/>
      <c r="CR167" s="453"/>
      <c r="CS167" s="435">
        <f t="shared" si="53"/>
        <v>0</v>
      </c>
      <c r="CT167" s="435"/>
      <c r="CU167" s="435"/>
      <c r="CV167" s="435"/>
      <c r="CW167" s="435"/>
      <c r="CX167" s="435"/>
      <c r="CY167" s="435"/>
      <c r="DB167" s="538"/>
      <c r="DC167" s="538"/>
      <c r="DD167" s="538"/>
      <c r="DE167" s="538"/>
      <c r="DF167" s="538"/>
      <c r="DG167" s="538"/>
      <c r="DH167" s="538"/>
      <c r="DI167" s="538"/>
      <c r="DJ167" s="538"/>
      <c r="DK167" s="538"/>
      <c r="DL167" s="538"/>
      <c r="DM167" s="538"/>
      <c r="DN167" s="538"/>
      <c r="DO167" s="538"/>
      <c r="DP167" s="538"/>
      <c r="DQ167" s="538"/>
      <c r="DR167" s="538"/>
      <c r="DS167" s="538"/>
      <c r="DT167" s="538"/>
      <c r="DU167" s="538"/>
      <c r="DV167" s="538"/>
      <c r="DW167" s="538"/>
      <c r="DX167" s="361"/>
      <c r="DY167" s="361"/>
      <c r="DZ167" s="361"/>
      <c r="EA167" s="361"/>
      <c r="EB167" s="361"/>
      <c r="EC167" s="361"/>
      <c r="ED167" s="361"/>
      <c r="EE167" s="361"/>
      <c r="EF167" s="361"/>
      <c r="EG167" s="361"/>
      <c r="EH167" s="361"/>
      <c r="EI167" s="361"/>
      <c r="EJ167" s="361"/>
      <c r="EK167" s="361"/>
      <c r="EL167" s="361"/>
      <c r="EM167" s="361"/>
      <c r="EN167" s="361"/>
      <c r="EO167" s="361"/>
      <c r="EP167" s="361"/>
      <c r="EQ167" s="361"/>
      <c r="ER167" s="361"/>
      <c r="ES167" s="361"/>
      <c r="ET167" s="361"/>
      <c r="EU167" s="361"/>
      <c r="EV167" s="361"/>
      <c r="EW167" s="361"/>
      <c r="EX167" s="361"/>
      <c r="EY167" s="361"/>
      <c r="FC167" s="557"/>
      <c r="FD167" s="557"/>
      <c r="FE167" s="557"/>
      <c r="FF167" s="557"/>
      <c r="FG167" s="557"/>
      <c r="FH167" s="557"/>
      <c r="FI167" s="557"/>
      <c r="FJ167" s="557"/>
      <c r="FK167" s="557"/>
      <c r="FL167" s="557"/>
      <c r="FM167" s="557"/>
      <c r="FN167" s="557"/>
      <c r="FO167" s="557"/>
      <c r="FP167" s="557"/>
      <c r="FQ167" s="557"/>
      <c r="FR167" s="557"/>
      <c r="FS167" s="557"/>
      <c r="FT167" s="557"/>
      <c r="FU167" s="557"/>
      <c r="FV167" s="557"/>
      <c r="FW167" s="557"/>
      <c r="FX167" s="557"/>
      <c r="FY167" s="557"/>
      <c r="FZ167" s="557"/>
      <c r="GA167" s="557"/>
      <c r="GB167" s="557"/>
      <c r="GC167" s="557"/>
      <c r="GD167" s="557"/>
      <c r="GE167" s="557"/>
      <c r="GF167" s="557"/>
      <c r="GG167" s="557"/>
      <c r="GH167" s="557"/>
      <c r="GI167" s="557"/>
      <c r="GJ167" s="557"/>
      <c r="GK167" s="557"/>
      <c r="GL167" s="557"/>
      <c r="GM167" s="557"/>
      <c r="GN167" s="557"/>
      <c r="GO167" s="557"/>
      <c r="GP167" s="557"/>
      <c r="GQ167" s="557"/>
      <c r="GR167" s="557"/>
      <c r="GS167" s="557"/>
      <c r="GT167" s="557"/>
      <c r="GU167" s="557"/>
      <c r="GV167" s="557"/>
      <c r="GW167" s="557"/>
      <c r="GX167" s="557"/>
      <c r="GY167" s="557"/>
      <c r="GZ167" s="557"/>
    </row>
    <row r="168" spans="3:208" ht="12.75" customHeight="1" thickTop="1" x14ac:dyDescent="0.2">
      <c r="C168" s="349" t="s">
        <v>262</v>
      </c>
      <c r="D168" s="340"/>
      <c r="E168" s="340"/>
      <c r="F168" s="340"/>
      <c r="G168" s="340"/>
      <c r="H168" s="340"/>
      <c r="I168" s="340"/>
      <c r="J168" s="340"/>
      <c r="K168" s="340"/>
      <c r="L168" s="340"/>
      <c r="M168" s="340"/>
      <c r="N168" s="340"/>
      <c r="O168" s="340"/>
      <c r="P168" s="340"/>
      <c r="Q168" s="340"/>
      <c r="R168" s="340"/>
      <c r="S168" s="340"/>
      <c r="T168" s="340"/>
      <c r="U168" s="340"/>
      <c r="V168" s="340"/>
      <c r="W168" s="340"/>
      <c r="X168" s="378"/>
      <c r="Y168" s="453">
        <v>0</v>
      </c>
      <c r="Z168" s="453"/>
      <c r="AA168" s="453"/>
      <c r="AB168" s="453"/>
      <c r="AC168" s="453"/>
      <c r="AD168" s="453"/>
      <c r="AE168" s="453"/>
      <c r="AF168" s="453">
        <v>0</v>
      </c>
      <c r="AG168" s="453"/>
      <c r="AH168" s="453"/>
      <c r="AI168" s="453"/>
      <c r="AJ168" s="453"/>
      <c r="AK168" s="453"/>
      <c r="AL168" s="453"/>
      <c r="AM168" s="451">
        <f t="shared" si="50"/>
        <v>0</v>
      </c>
      <c r="AN168" s="451"/>
      <c r="AO168" s="451"/>
      <c r="AP168" s="451"/>
      <c r="AQ168" s="451"/>
      <c r="AR168" s="451"/>
      <c r="AS168" s="451"/>
      <c r="AT168" s="453">
        <v>0</v>
      </c>
      <c r="AU168" s="453"/>
      <c r="AV168" s="453"/>
      <c r="AW168" s="453"/>
      <c r="AX168" s="453"/>
      <c r="AY168" s="453"/>
      <c r="AZ168" s="453"/>
      <c r="BA168" s="70"/>
      <c r="BB168" s="453">
        <v>0</v>
      </c>
      <c r="BC168" s="453"/>
      <c r="BD168" s="453"/>
      <c r="BE168" s="453"/>
      <c r="BF168" s="453">
        <v>0</v>
      </c>
      <c r="BG168" s="453"/>
      <c r="BH168" s="453"/>
      <c r="BI168" s="453"/>
      <c r="BJ168" s="451">
        <f t="shared" si="51"/>
        <v>0</v>
      </c>
      <c r="BK168" s="451"/>
      <c r="BL168" s="451"/>
      <c r="BM168" s="451"/>
      <c r="BN168" s="451"/>
      <c r="BO168" s="451"/>
      <c r="BP168" s="451"/>
      <c r="BQ168" s="453">
        <v>0</v>
      </c>
      <c r="BR168" s="453"/>
      <c r="BS168" s="453"/>
      <c r="BT168" s="453"/>
      <c r="BU168" s="453"/>
      <c r="BV168" s="453"/>
      <c r="BW168" s="453"/>
      <c r="BX168" s="453">
        <v>0</v>
      </c>
      <c r="BY168" s="453"/>
      <c r="BZ168" s="453"/>
      <c r="CA168" s="453"/>
      <c r="CB168" s="453"/>
      <c r="CC168" s="453"/>
      <c r="CD168" s="453"/>
      <c r="CE168" s="435">
        <f t="shared" si="52"/>
        <v>0</v>
      </c>
      <c r="CF168" s="435"/>
      <c r="CG168" s="435"/>
      <c r="CH168" s="435"/>
      <c r="CI168" s="435"/>
      <c r="CJ168" s="435"/>
      <c r="CK168" s="435"/>
      <c r="CL168" s="453">
        <v>0</v>
      </c>
      <c r="CM168" s="453"/>
      <c r="CN168" s="453"/>
      <c r="CO168" s="453"/>
      <c r="CP168" s="453"/>
      <c r="CQ168" s="453"/>
      <c r="CR168" s="453"/>
      <c r="CS168" s="435">
        <f t="shared" si="53"/>
        <v>0</v>
      </c>
      <c r="CT168" s="435"/>
      <c r="CU168" s="435"/>
      <c r="CV168" s="435"/>
      <c r="CW168" s="435"/>
      <c r="CX168" s="435"/>
      <c r="CY168" s="435"/>
      <c r="DB168" s="404" t="s">
        <v>307</v>
      </c>
      <c r="DC168" s="405"/>
      <c r="DD168" s="405"/>
      <c r="DE168" s="405"/>
      <c r="DF168" s="405"/>
      <c r="DG168" s="405"/>
      <c r="DH168" s="405"/>
      <c r="DI168" s="405"/>
      <c r="DJ168" s="405"/>
      <c r="DK168" s="405"/>
      <c r="DL168" s="405"/>
      <c r="DM168" s="405"/>
      <c r="DN168" s="405"/>
      <c r="DO168" s="405"/>
      <c r="DP168" s="405"/>
      <c r="DQ168" s="405"/>
      <c r="DR168" s="405"/>
      <c r="DS168" s="405"/>
      <c r="DT168" s="405"/>
      <c r="DU168" s="405"/>
      <c r="DV168" s="405"/>
      <c r="DW168" s="405"/>
      <c r="DX168" s="443"/>
      <c r="DY168" s="443"/>
      <c r="DZ168" s="443"/>
      <c r="EA168" s="443"/>
      <c r="EB168" s="443"/>
      <c r="EC168" s="443"/>
      <c r="ED168" s="443"/>
      <c r="EE168" s="443"/>
      <c r="EF168" s="443"/>
      <c r="EG168" s="443"/>
      <c r="EH168" s="443"/>
      <c r="EI168" s="443"/>
      <c r="EJ168" s="443"/>
      <c r="EK168" s="443"/>
      <c r="EL168" s="443"/>
      <c r="EM168" s="443"/>
      <c r="EN168" s="443"/>
      <c r="EO168" s="443"/>
      <c r="EP168" s="443"/>
      <c r="EQ168" s="443"/>
      <c r="ER168" s="443"/>
      <c r="ES168" s="443"/>
      <c r="ET168" s="443"/>
      <c r="EU168" s="443"/>
      <c r="EV168" s="443"/>
      <c r="EW168" s="443"/>
      <c r="EX168" s="443"/>
      <c r="EY168" s="444"/>
      <c r="FC168" s="442"/>
      <c r="FD168" s="443"/>
      <c r="FE168" s="443"/>
      <c r="FF168" s="443"/>
      <c r="FG168" s="443"/>
      <c r="FH168" s="443"/>
      <c r="FI168" s="443"/>
      <c r="FJ168" s="443"/>
      <c r="FK168" s="443"/>
      <c r="FL168" s="443"/>
      <c r="FM168" s="443"/>
      <c r="FN168" s="443"/>
      <c r="FO168" s="443"/>
      <c r="FP168" s="443"/>
      <c r="FQ168" s="443"/>
      <c r="FR168" s="443"/>
      <c r="FS168" s="443"/>
      <c r="FT168" s="443"/>
      <c r="FU168" s="443"/>
      <c r="FV168" s="443"/>
      <c r="FW168" s="443"/>
      <c r="FX168" s="443"/>
      <c r="FY168" s="443"/>
      <c r="FZ168" s="443"/>
      <c r="GA168" s="443"/>
      <c r="GB168" s="443"/>
      <c r="GC168" s="443"/>
      <c r="GD168" s="443"/>
      <c r="GE168" s="443"/>
      <c r="GF168" s="443"/>
      <c r="GG168" s="443"/>
      <c r="GH168" s="443"/>
      <c r="GI168" s="443"/>
      <c r="GJ168" s="443"/>
      <c r="GK168" s="443"/>
      <c r="GL168" s="562"/>
      <c r="GM168" s="560" t="s">
        <v>314</v>
      </c>
      <c r="GN168" s="490"/>
      <c r="GO168" s="490"/>
      <c r="GP168" s="490"/>
      <c r="GQ168" s="490"/>
      <c r="GR168" s="490"/>
      <c r="GS168" s="561"/>
      <c r="GT168" s="560" t="s">
        <v>317</v>
      </c>
      <c r="GU168" s="490"/>
      <c r="GV168" s="490"/>
      <c r="GW168" s="490"/>
      <c r="GX168" s="490"/>
      <c r="GY168" s="490"/>
      <c r="GZ168" s="491"/>
    </row>
    <row r="169" spans="3:208" ht="12.75" customHeight="1" x14ac:dyDescent="0.2">
      <c r="C169" s="349" t="s">
        <v>263</v>
      </c>
      <c r="D169" s="340"/>
      <c r="E169" s="340"/>
      <c r="F169" s="340"/>
      <c r="G169" s="340"/>
      <c r="H169" s="340"/>
      <c r="I169" s="340"/>
      <c r="J169" s="340"/>
      <c r="K169" s="340"/>
      <c r="L169" s="340"/>
      <c r="M169" s="340"/>
      <c r="N169" s="340"/>
      <c r="O169" s="340"/>
      <c r="P169" s="340"/>
      <c r="Q169" s="340"/>
      <c r="R169" s="340"/>
      <c r="S169" s="340"/>
      <c r="T169" s="340"/>
      <c r="U169" s="340"/>
      <c r="V169" s="340"/>
      <c r="W169" s="340"/>
      <c r="X169" s="378"/>
      <c r="Y169" s="453">
        <v>0</v>
      </c>
      <c r="Z169" s="453"/>
      <c r="AA169" s="453"/>
      <c r="AB169" s="453"/>
      <c r="AC169" s="453"/>
      <c r="AD169" s="453"/>
      <c r="AE169" s="453"/>
      <c r="AF169" s="453">
        <v>0</v>
      </c>
      <c r="AG169" s="453"/>
      <c r="AH169" s="453"/>
      <c r="AI169" s="453"/>
      <c r="AJ169" s="453"/>
      <c r="AK169" s="453"/>
      <c r="AL169" s="453"/>
      <c r="AM169" s="451">
        <f t="shared" si="50"/>
        <v>0</v>
      </c>
      <c r="AN169" s="451"/>
      <c r="AO169" s="451"/>
      <c r="AP169" s="451"/>
      <c r="AQ169" s="451"/>
      <c r="AR169" s="451"/>
      <c r="AS169" s="451"/>
      <c r="AT169" s="453">
        <v>0</v>
      </c>
      <c r="AU169" s="453"/>
      <c r="AV169" s="453"/>
      <c r="AW169" s="453"/>
      <c r="AX169" s="453"/>
      <c r="AY169" s="453"/>
      <c r="AZ169" s="453"/>
      <c r="BA169" s="70"/>
      <c r="BB169" s="453">
        <v>0</v>
      </c>
      <c r="BC169" s="453"/>
      <c r="BD169" s="453"/>
      <c r="BE169" s="453"/>
      <c r="BF169" s="453">
        <v>0</v>
      </c>
      <c r="BG169" s="453"/>
      <c r="BH169" s="453"/>
      <c r="BI169" s="453"/>
      <c r="BJ169" s="451">
        <f t="shared" si="51"/>
        <v>0</v>
      </c>
      <c r="BK169" s="451"/>
      <c r="BL169" s="451"/>
      <c r="BM169" s="451"/>
      <c r="BN169" s="451"/>
      <c r="BO169" s="451"/>
      <c r="BP169" s="451"/>
      <c r="BQ169" s="453">
        <v>0</v>
      </c>
      <c r="BR169" s="453"/>
      <c r="BS169" s="453"/>
      <c r="BT169" s="453"/>
      <c r="BU169" s="453"/>
      <c r="BV169" s="453"/>
      <c r="BW169" s="453"/>
      <c r="BX169" s="453">
        <v>0</v>
      </c>
      <c r="BY169" s="453"/>
      <c r="BZ169" s="453"/>
      <c r="CA169" s="453"/>
      <c r="CB169" s="453"/>
      <c r="CC169" s="453"/>
      <c r="CD169" s="453"/>
      <c r="CE169" s="435">
        <f t="shared" si="52"/>
        <v>0</v>
      </c>
      <c r="CF169" s="435"/>
      <c r="CG169" s="435"/>
      <c r="CH169" s="435"/>
      <c r="CI169" s="435"/>
      <c r="CJ169" s="435"/>
      <c r="CK169" s="435"/>
      <c r="CL169" s="453">
        <v>0</v>
      </c>
      <c r="CM169" s="453"/>
      <c r="CN169" s="453"/>
      <c r="CO169" s="453"/>
      <c r="CP169" s="453"/>
      <c r="CQ169" s="453"/>
      <c r="CR169" s="453"/>
      <c r="CS169" s="435">
        <f t="shared" si="53"/>
        <v>0</v>
      </c>
      <c r="CT169" s="435"/>
      <c r="CU169" s="435"/>
      <c r="CV169" s="435"/>
      <c r="CW169" s="435"/>
      <c r="CX169" s="435"/>
      <c r="CY169" s="435"/>
      <c r="DB169" s="547"/>
      <c r="DC169" s="548"/>
      <c r="DD169" s="548"/>
      <c r="DE169" s="548"/>
      <c r="DF169" s="548"/>
      <c r="DG169" s="548"/>
      <c r="DH169" s="548"/>
      <c r="DI169" s="548"/>
      <c r="DJ169" s="548"/>
      <c r="DK169" s="548"/>
      <c r="DL169" s="548"/>
      <c r="DM169" s="548"/>
      <c r="DN169" s="548"/>
      <c r="DO169" s="548"/>
      <c r="DP169" s="548"/>
      <c r="DQ169" s="548"/>
      <c r="DR169" s="548"/>
      <c r="DS169" s="548"/>
      <c r="DT169" s="548"/>
      <c r="DU169" s="548"/>
      <c r="DV169" s="548"/>
      <c r="DW169" s="548"/>
      <c r="DX169" s="408"/>
      <c r="DY169" s="408"/>
      <c r="DZ169" s="408"/>
      <c r="EA169" s="408"/>
      <c r="EB169" s="408"/>
      <c r="EC169" s="408"/>
      <c r="ED169" s="408"/>
      <c r="EE169" s="408"/>
      <c r="EF169" s="408"/>
      <c r="EG169" s="408"/>
      <c r="EH169" s="408"/>
      <c r="EI169" s="408"/>
      <c r="EJ169" s="408"/>
      <c r="EK169" s="408"/>
      <c r="EL169" s="408"/>
      <c r="EM169" s="408"/>
      <c r="EN169" s="408"/>
      <c r="EO169" s="408"/>
      <c r="EP169" s="408"/>
      <c r="EQ169" s="408"/>
      <c r="ER169" s="408"/>
      <c r="ES169" s="408"/>
      <c r="ET169" s="408"/>
      <c r="EU169" s="408"/>
      <c r="EV169" s="408"/>
      <c r="EW169" s="408"/>
      <c r="EX169" s="408"/>
      <c r="EY169" s="409"/>
      <c r="FC169" s="411"/>
      <c r="FD169" s="408"/>
      <c r="FE169" s="408"/>
      <c r="FF169" s="408"/>
      <c r="FG169" s="408"/>
      <c r="FH169" s="408"/>
      <c r="FI169" s="408"/>
      <c r="FJ169" s="408"/>
      <c r="FK169" s="408"/>
      <c r="FL169" s="408"/>
      <c r="FM169" s="408"/>
      <c r="FN169" s="408"/>
      <c r="FO169" s="408"/>
      <c r="FP169" s="408"/>
      <c r="FQ169" s="408"/>
      <c r="FR169" s="408"/>
      <c r="FS169" s="408"/>
      <c r="FT169" s="408"/>
      <c r="FU169" s="408"/>
      <c r="FV169" s="408"/>
      <c r="FW169" s="408"/>
      <c r="FX169" s="408"/>
      <c r="FY169" s="408"/>
      <c r="FZ169" s="408"/>
      <c r="GA169" s="408"/>
      <c r="GB169" s="408"/>
      <c r="GC169" s="408"/>
      <c r="GD169" s="408"/>
      <c r="GE169" s="408"/>
      <c r="GF169" s="408"/>
      <c r="GG169" s="408"/>
      <c r="GH169" s="408"/>
      <c r="GI169" s="408"/>
      <c r="GJ169" s="408"/>
      <c r="GK169" s="408"/>
      <c r="GL169" s="410"/>
      <c r="GM169" s="407" t="s">
        <v>315</v>
      </c>
      <c r="GN169" s="408"/>
      <c r="GO169" s="408"/>
      <c r="GP169" s="408"/>
      <c r="GQ169" s="408"/>
      <c r="GR169" s="408"/>
      <c r="GS169" s="410"/>
      <c r="GT169" s="407" t="s">
        <v>318</v>
      </c>
      <c r="GU169" s="408"/>
      <c r="GV169" s="408"/>
      <c r="GW169" s="408"/>
      <c r="GX169" s="408"/>
      <c r="GY169" s="408"/>
      <c r="GZ169" s="409"/>
    </row>
    <row r="170" spans="3:208" ht="12.75" customHeight="1" thickBot="1" x14ac:dyDescent="0.25">
      <c r="C170" s="349" t="s">
        <v>264</v>
      </c>
      <c r="D170" s="340"/>
      <c r="E170" s="340"/>
      <c r="F170" s="340"/>
      <c r="G170" s="340"/>
      <c r="H170" s="340"/>
      <c r="I170" s="340"/>
      <c r="J170" s="340"/>
      <c r="K170" s="340"/>
      <c r="L170" s="340"/>
      <c r="M170" s="340"/>
      <c r="N170" s="340"/>
      <c r="O170" s="340"/>
      <c r="P170" s="340"/>
      <c r="Q170" s="340"/>
      <c r="R170" s="340"/>
      <c r="S170" s="340"/>
      <c r="T170" s="340"/>
      <c r="U170" s="340"/>
      <c r="V170" s="340"/>
      <c r="W170" s="340"/>
      <c r="X170" s="378"/>
      <c r="Y170" s="453">
        <v>0</v>
      </c>
      <c r="Z170" s="453"/>
      <c r="AA170" s="453"/>
      <c r="AB170" s="453"/>
      <c r="AC170" s="453"/>
      <c r="AD170" s="453"/>
      <c r="AE170" s="453"/>
      <c r="AF170" s="453">
        <v>0</v>
      </c>
      <c r="AG170" s="453"/>
      <c r="AH170" s="453"/>
      <c r="AI170" s="453"/>
      <c r="AJ170" s="453"/>
      <c r="AK170" s="453"/>
      <c r="AL170" s="453"/>
      <c r="AM170" s="451">
        <f t="shared" si="50"/>
        <v>0</v>
      </c>
      <c r="AN170" s="451"/>
      <c r="AO170" s="451"/>
      <c r="AP170" s="451"/>
      <c r="AQ170" s="451"/>
      <c r="AR170" s="451"/>
      <c r="AS170" s="451"/>
      <c r="AT170" s="453">
        <v>0</v>
      </c>
      <c r="AU170" s="453"/>
      <c r="AV170" s="453"/>
      <c r="AW170" s="453"/>
      <c r="AX170" s="453"/>
      <c r="AY170" s="453"/>
      <c r="AZ170" s="453"/>
      <c r="BA170" s="70"/>
      <c r="BB170" s="453">
        <v>0</v>
      </c>
      <c r="BC170" s="453"/>
      <c r="BD170" s="453"/>
      <c r="BE170" s="453"/>
      <c r="BF170" s="453">
        <v>0</v>
      </c>
      <c r="BG170" s="453"/>
      <c r="BH170" s="453"/>
      <c r="BI170" s="453"/>
      <c r="BJ170" s="451">
        <f t="shared" si="51"/>
        <v>0</v>
      </c>
      <c r="BK170" s="451"/>
      <c r="BL170" s="451"/>
      <c r="BM170" s="451"/>
      <c r="BN170" s="451"/>
      <c r="BO170" s="451"/>
      <c r="BP170" s="451"/>
      <c r="BQ170" s="453">
        <v>0</v>
      </c>
      <c r="BR170" s="453"/>
      <c r="BS170" s="453"/>
      <c r="BT170" s="453"/>
      <c r="BU170" s="453"/>
      <c r="BV170" s="453"/>
      <c r="BW170" s="453"/>
      <c r="BX170" s="453">
        <v>0</v>
      </c>
      <c r="BY170" s="453"/>
      <c r="BZ170" s="453"/>
      <c r="CA170" s="453"/>
      <c r="CB170" s="453"/>
      <c r="CC170" s="453"/>
      <c r="CD170" s="453"/>
      <c r="CE170" s="435">
        <f t="shared" si="52"/>
        <v>0</v>
      </c>
      <c r="CF170" s="435"/>
      <c r="CG170" s="435"/>
      <c r="CH170" s="435"/>
      <c r="CI170" s="435"/>
      <c r="CJ170" s="435"/>
      <c r="CK170" s="435"/>
      <c r="CL170" s="453">
        <v>0</v>
      </c>
      <c r="CM170" s="453"/>
      <c r="CN170" s="453"/>
      <c r="CO170" s="453"/>
      <c r="CP170" s="453"/>
      <c r="CQ170" s="453"/>
      <c r="CR170" s="453"/>
      <c r="CS170" s="435">
        <f t="shared" si="53"/>
        <v>0</v>
      </c>
      <c r="CT170" s="435"/>
      <c r="CU170" s="435"/>
      <c r="CV170" s="435"/>
      <c r="CW170" s="435"/>
      <c r="CX170" s="435"/>
      <c r="CY170" s="435"/>
      <c r="DB170" s="545" t="s">
        <v>308</v>
      </c>
      <c r="DC170" s="546"/>
      <c r="DD170" s="546"/>
      <c r="DE170" s="546"/>
      <c r="DF170" s="546"/>
      <c r="DG170" s="546"/>
      <c r="DH170" s="546"/>
      <c r="DI170" s="546"/>
      <c r="DJ170" s="546"/>
      <c r="DK170" s="546"/>
      <c r="DL170" s="546"/>
      <c r="DM170" s="546"/>
      <c r="DN170" s="546"/>
      <c r="DO170" s="546"/>
      <c r="DP170" s="546"/>
      <c r="DQ170" s="546"/>
      <c r="DR170" s="546"/>
      <c r="DS170" s="546"/>
      <c r="DT170" s="546"/>
      <c r="DU170" s="546"/>
      <c r="DV170" s="546"/>
      <c r="DW170" s="546"/>
      <c r="DX170" s="459"/>
      <c r="DY170" s="459"/>
      <c r="DZ170" s="459"/>
      <c r="EA170" s="459"/>
      <c r="EB170" s="459"/>
      <c r="EC170" s="459"/>
      <c r="ED170" s="459"/>
      <c r="EE170" s="459"/>
      <c r="EF170" s="459"/>
      <c r="EG170" s="459"/>
      <c r="EH170" s="459"/>
      <c r="EI170" s="459"/>
      <c r="EJ170" s="459"/>
      <c r="EK170" s="459"/>
      <c r="EL170" s="459"/>
      <c r="EM170" s="459"/>
      <c r="EN170" s="459"/>
      <c r="EO170" s="459"/>
      <c r="EP170" s="459"/>
      <c r="EQ170" s="459"/>
      <c r="ER170" s="459"/>
      <c r="ES170" s="459"/>
      <c r="ET170" s="459"/>
      <c r="EU170" s="459"/>
      <c r="EV170" s="459"/>
      <c r="EW170" s="459"/>
      <c r="EX170" s="459"/>
      <c r="EY170" s="462"/>
      <c r="FC170" s="458"/>
      <c r="FD170" s="459"/>
      <c r="FE170" s="459"/>
      <c r="FF170" s="459"/>
      <c r="FG170" s="459"/>
      <c r="FH170" s="459"/>
      <c r="FI170" s="459"/>
      <c r="FJ170" s="459"/>
      <c r="FK170" s="459"/>
      <c r="FL170" s="459"/>
      <c r="FM170" s="459"/>
      <c r="FN170" s="459"/>
      <c r="FO170" s="459"/>
      <c r="FP170" s="459"/>
      <c r="FQ170" s="459"/>
      <c r="FR170" s="459"/>
      <c r="FS170" s="459"/>
      <c r="FT170" s="459"/>
      <c r="FU170" s="459"/>
      <c r="FV170" s="459"/>
      <c r="FW170" s="459"/>
      <c r="FX170" s="459"/>
      <c r="FY170" s="459"/>
      <c r="FZ170" s="459"/>
      <c r="GA170" s="459"/>
      <c r="GB170" s="459"/>
      <c r="GC170" s="459"/>
      <c r="GD170" s="459"/>
      <c r="GE170" s="459"/>
      <c r="GF170" s="459"/>
      <c r="GG170" s="459"/>
      <c r="GH170" s="459"/>
      <c r="GI170" s="459"/>
      <c r="GJ170" s="459"/>
      <c r="GK170" s="459"/>
      <c r="GL170" s="460"/>
      <c r="GM170" s="421" t="s">
        <v>316</v>
      </c>
      <c r="GN170" s="419"/>
      <c r="GO170" s="419"/>
      <c r="GP170" s="419"/>
      <c r="GQ170" s="419"/>
      <c r="GR170" s="419"/>
      <c r="GS170" s="420"/>
      <c r="GT170" s="421" t="s">
        <v>319</v>
      </c>
      <c r="GU170" s="419"/>
      <c r="GV170" s="419"/>
      <c r="GW170" s="419"/>
      <c r="GX170" s="419"/>
      <c r="GY170" s="419"/>
      <c r="GZ170" s="422"/>
    </row>
    <row r="171" spans="3:208" ht="12.75" customHeight="1" thickTop="1" x14ac:dyDescent="0.2">
      <c r="C171" s="349" t="s">
        <v>265</v>
      </c>
      <c r="D171" s="340"/>
      <c r="E171" s="340"/>
      <c r="F171" s="340"/>
      <c r="G171" s="340"/>
      <c r="H171" s="340"/>
      <c r="I171" s="340"/>
      <c r="J171" s="340"/>
      <c r="K171" s="340"/>
      <c r="L171" s="340"/>
      <c r="M171" s="340"/>
      <c r="N171" s="340"/>
      <c r="O171" s="340"/>
      <c r="P171" s="340"/>
      <c r="Q171" s="340"/>
      <c r="R171" s="340"/>
      <c r="S171" s="340"/>
      <c r="T171" s="340"/>
      <c r="U171" s="340"/>
      <c r="V171" s="340"/>
      <c r="W171" s="340"/>
      <c r="X171" s="378"/>
      <c r="Y171" s="453">
        <v>0</v>
      </c>
      <c r="Z171" s="453"/>
      <c r="AA171" s="453"/>
      <c r="AB171" s="453"/>
      <c r="AC171" s="453"/>
      <c r="AD171" s="453"/>
      <c r="AE171" s="453"/>
      <c r="AF171" s="453">
        <v>0</v>
      </c>
      <c r="AG171" s="453"/>
      <c r="AH171" s="453"/>
      <c r="AI171" s="453"/>
      <c r="AJ171" s="453"/>
      <c r="AK171" s="453"/>
      <c r="AL171" s="453"/>
      <c r="AM171" s="451">
        <f t="shared" si="50"/>
        <v>0</v>
      </c>
      <c r="AN171" s="451"/>
      <c r="AO171" s="451"/>
      <c r="AP171" s="451"/>
      <c r="AQ171" s="451"/>
      <c r="AR171" s="451"/>
      <c r="AS171" s="451"/>
      <c r="AT171" s="453">
        <v>0</v>
      </c>
      <c r="AU171" s="453"/>
      <c r="AV171" s="453"/>
      <c r="AW171" s="453"/>
      <c r="AX171" s="453"/>
      <c r="AY171" s="453"/>
      <c r="AZ171" s="453"/>
      <c r="BA171" s="70"/>
      <c r="BB171" s="453">
        <v>0</v>
      </c>
      <c r="BC171" s="453"/>
      <c r="BD171" s="453"/>
      <c r="BE171" s="453"/>
      <c r="BF171" s="453">
        <v>0</v>
      </c>
      <c r="BG171" s="453"/>
      <c r="BH171" s="453"/>
      <c r="BI171" s="453"/>
      <c r="BJ171" s="451">
        <f t="shared" si="51"/>
        <v>0</v>
      </c>
      <c r="BK171" s="451"/>
      <c r="BL171" s="451"/>
      <c r="BM171" s="451"/>
      <c r="BN171" s="451"/>
      <c r="BO171" s="451"/>
      <c r="BP171" s="451"/>
      <c r="BQ171" s="453">
        <v>0</v>
      </c>
      <c r="BR171" s="453"/>
      <c r="BS171" s="453"/>
      <c r="BT171" s="453"/>
      <c r="BU171" s="453"/>
      <c r="BV171" s="453"/>
      <c r="BW171" s="453"/>
      <c r="BX171" s="453">
        <v>0</v>
      </c>
      <c r="BY171" s="453"/>
      <c r="BZ171" s="453"/>
      <c r="CA171" s="453"/>
      <c r="CB171" s="453"/>
      <c r="CC171" s="453"/>
      <c r="CD171" s="453"/>
      <c r="CE171" s="435">
        <f t="shared" si="52"/>
        <v>0</v>
      </c>
      <c r="CF171" s="435"/>
      <c r="CG171" s="435"/>
      <c r="CH171" s="435"/>
      <c r="CI171" s="435"/>
      <c r="CJ171" s="435"/>
      <c r="CK171" s="435"/>
      <c r="CL171" s="453">
        <v>0</v>
      </c>
      <c r="CM171" s="453"/>
      <c r="CN171" s="453"/>
      <c r="CO171" s="453"/>
      <c r="CP171" s="453"/>
      <c r="CQ171" s="453"/>
      <c r="CR171" s="453"/>
      <c r="CS171" s="435">
        <f t="shared" si="53"/>
        <v>0</v>
      </c>
      <c r="CT171" s="435"/>
      <c r="CU171" s="435"/>
      <c r="CV171" s="435"/>
      <c r="CW171" s="435"/>
      <c r="CX171" s="435"/>
      <c r="CY171" s="435"/>
      <c r="DB171" s="549" t="s">
        <v>309</v>
      </c>
      <c r="DC171" s="550"/>
      <c r="DD171" s="550"/>
      <c r="DE171" s="550"/>
      <c r="DF171" s="550"/>
      <c r="DG171" s="550"/>
      <c r="DH171" s="550"/>
      <c r="DI171" s="550"/>
      <c r="DJ171" s="550"/>
      <c r="DK171" s="550"/>
      <c r="DL171" s="550"/>
      <c r="DM171" s="550"/>
      <c r="DN171" s="550"/>
      <c r="DO171" s="550"/>
      <c r="DP171" s="550"/>
      <c r="DQ171" s="550"/>
      <c r="DR171" s="550"/>
      <c r="DS171" s="550"/>
      <c r="DT171" s="550"/>
      <c r="DU171" s="550"/>
      <c r="DV171" s="550"/>
      <c r="DW171" s="550"/>
      <c r="DX171" s="490"/>
      <c r="DY171" s="490"/>
      <c r="DZ171" s="490"/>
      <c r="EA171" s="490"/>
      <c r="EB171" s="490"/>
      <c r="EC171" s="490"/>
      <c r="ED171" s="490"/>
      <c r="EE171" s="490"/>
      <c r="EF171" s="490"/>
      <c r="EG171" s="490"/>
      <c r="EH171" s="490"/>
      <c r="EI171" s="490"/>
      <c r="EJ171" s="490"/>
      <c r="EK171" s="490"/>
      <c r="EL171" s="490"/>
      <c r="EM171" s="490"/>
      <c r="EN171" s="490"/>
      <c r="EO171" s="490"/>
      <c r="EP171" s="490"/>
      <c r="EQ171" s="490"/>
      <c r="ER171" s="490"/>
      <c r="ES171" s="490"/>
      <c r="ET171" s="490"/>
      <c r="EU171" s="490"/>
      <c r="EV171" s="490"/>
      <c r="EW171" s="490"/>
      <c r="EX171" s="490"/>
      <c r="EY171" s="491"/>
      <c r="FC171" s="564"/>
      <c r="FD171" s="565"/>
      <c r="FE171" s="565"/>
      <c r="FF171" s="565"/>
      <c r="FG171" s="565"/>
      <c r="FH171" s="565"/>
      <c r="FI171" s="565"/>
      <c r="FJ171" s="565"/>
      <c r="FK171" s="565"/>
      <c r="FL171" s="565"/>
      <c r="FM171" s="565"/>
      <c r="FN171" s="565"/>
      <c r="FO171" s="565"/>
      <c r="FP171" s="565"/>
      <c r="FQ171" s="565"/>
      <c r="FR171" s="565"/>
      <c r="FS171" s="565"/>
      <c r="FT171" s="565"/>
      <c r="FU171" s="565"/>
      <c r="FV171" s="565"/>
      <c r="FW171" s="565"/>
      <c r="FX171" s="565"/>
      <c r="FY171" s="565"/>
      <c r="FZ171" s="565"/>
      <c r="GA171" s="565"/>
      <c r="GB171" s="565"/>
      <c r="GC171" s="565"/>
      <c r="GD171" s="565"/>
      <c r="GE171" s="565"/>
      <c r="GF171" s="565"/>
      <c r="GG171" s="565"/>
      <c r="GH171" s="565"/>
      <c r="GI171" s="565"/>
      <c r="GJ171" s="565"/>
      <c r="GK171" s="565"/>
      <c r="GL171" s="566"/>
      <c r="GM171" s="563">
        <f>GM165-GM172</f>
        <v>0</v>
      </c>
      <c r="GN171" s="443"/>
      <c r="GO171" s="443"/>
      <c r="GP171" s="443"/>
      <c r="GQ171" s="443"/>
      <c r="GR171" s="443"/>
      <c r="GS171" s="562"/>
      <c r="GT171" s="563">
        <f>GT165-GT172</f>
        <v>0</v>
      </c>
      <c r="GU171" s="443"/>
      <c r="GV171" s="443"/>
      <c r="GW171" s="443"/>
      <c r="GX171" s="443"/>
      <c r="GY171" s="443"/>
      <c r="GZ171" s="444"/>
    </row>
    <row r="172" spans="3:208" ht="12.75" customHeight="1" x14ac:dyDescent="0.2">
      <c r="C172" s="349" t="s">
        <v>266</v>
      </c>
      <c r="D172" s="340"/>
      <c r="E172" s="340"/>
      <c r="F172" s="340"/>
      <c r="G172" s="340"/>
      <c r="H172" s="340"/>
      <c r="I172" s="340"/>
      <c r="J172" s="340"/>
      <c r="K172" s="340"/>
      <c r="L172" s="340"/>
      <c r="M172" s="340"/>
      <c r="N172" s="340"/>
      <c r="O172" s="340"/>
      <c r="P172" s="340"/>
      <c r="Q172" s="340"/>
      <c r="R172" s="340"/>
      <c r="S172" s="340"/>
      <c r="T172" s="340"/>
      <c r="U172" s="340"/>
      <c r="V172" s="340"/>
      <c r="W172" s="340"/>
      <c r="X172" s="378"/>
      <c r="Y172" s="453">
        <v>0</v>
      </c>
      <c r="Z172" s="453"/>
      <c r="AA172" s="453"/>
      <c r="AB172" s="453"/>
      <c r="AC172" s="453"/>
      <c r="AD172" s="453"/>
      <c r="AE172" s="453"/>
      <c r="AF172" s="453">
        <v>0</v>
      </c>
      <c r="AG172" s="453"/>
      <c r="AH172" s="453"/>
      <c r="AI172" s="453"/>
      <c r="AJ172" s="453"/>
      <c r="AK172" s="453"/>
      <c r="AL172" s="453"/>
      <c r="AM172" s="451">
        <f t="shared" si="50"/>
        <v>0</v>
      </c>
      <c r="AN172" s="451"/>
      <c r="AO172" s="451"/>
      <c r="AP172" s="451"/>
      <c r="AQ172" s="451"/>
      <c r="AR172" s="451"/>
      <c r="AS172" s="451"/>
      <c r="AT172" s="453">
        <v>0</v>
      </c>
      <c r="AU172" s="453"/>
      <c r="AV172" s="453"/>
      <c r="AW172" s="453"/>
      <c r="AX172" s="453"/>
      <c r="AY172" s="453"/>
      <c r="AZ172" s="453"/>
      <c r="BA172" s="70"/>
      <c r="BB172" s="453">
        <v>0</v>
      </c>
      <c r="BC172" s="453"/>
      <c r="BD172" s="453"/>
      <c r="BE172" s="453"/>
      <c r="BF172" s="453">
        <v>0</v>
      </c>
      <c r="BG172" s="453"/>
      <c r="BH172" s="453"/>
      <c r="BI172" s="453"/>
      <c r="BJ172" s="451">
        <f t="shared" si="51"/>
        <v>0</v>
      </c>
      <c r="BK172" s="451"/>
      <c r="BL172" s="451"/>
      <c r="BM172" s="451"/>
      <c r="BN172" s="451"/>
      <c r="BO172" s="451"/>
      <c r="BP172" s="451"/>
      <c r="BQ172" s="453">
        <v>0</v>
      </c>
      <c r="BR172" s="453"/>
      <c r="BS172" s="453"/>
      <c r="BT172" s="453"/>
      <c r="BU172" s="453"/>
      <c r="BV172" s="453"/>
      <c r="BW172" s="453"/>
      <c r="BX172" s="453">
        <v>0</v>
      </c>
      <c r="BY172" s="453"/>
      <c r="BZ172" s="453"/>
      <c r="CA172" s="453"/>
      <c r="CB172" s="453"/>
      <c r="CC172" s="453"/>
      <c r="CD172" s="453"/>
      <c r="CE172" s="435">
        <f t="shared" si="52"/>
        <v>0</v>
      </c>
      <c r="CF172" s="435"/>
      <c r="CG172" s="435"/>
      <c r="CH172" s="435"/>
      <c r="CI172" s="435"/>
      <c r="CJ172" s="435"/>
      <c r="CK172" s="435"/>
      <c r="CL172" s="453">
        <v>0</v>
      </c>
      <c r="CM172" s="453"/>
      <c r="CN172" s="453"/>
      <c r="CO172" s="453"/>
      <c r="CP172" s="453"/>
      <c r="CQ172" s="453"/>
      <c r="CR172" s="453"/>
      <c r="CS172" s="435">
        <f t="shared" si="53"/>
        <v>0</v>
      </c>
      <c r="CT172" s="435"/>
      <c r="CU172" s="435"/>
      <c r="CV172" s="435"/>
      <c r="CW172" s="435"/>
      <c r="CX172" s="435"/>
      <c r="CY172" s="435"/>
      <c r="DB172" s="547" t="s">
        <v>310</v>
      </c>
      <c r="DC172" s="548"/>
      <c r="DD172" s="548"/>
      <c r="DE172" s="548"/>
      <c r="DF172" s="548"/>
      <c r="DG172" s="548"/>
      <c r="DH172" s="548"/>
      <c r="DI172" s="548"/>
      <c r="DJ172" s="548"/>
      <c r="DK172" s="548"/>
      <c r="DL172" s="548"/>
      <c r="DM172" s="548"/>
      <c r="DN172" s="548"/>
      <c r="DO172" s="548"/>
      <c r="DP172" s="548"/>
      <c r="DQ172" s="548"/>
      <c r="DR172" s="548"/>
      <c r="DS172" s="548"/>
      <c r="DT172" s="548"/>
      <c r="DU172" s="548"/>
      <c r="DV172" s="548"/>
      <c r="DW172" s="548"/>
      <c r="DX172" s="548"/>
      <c r="DY172" s="548"/>
      <c r="DZ172" s="548"/>
      <c r="EA172" s="548"/>
      <c r="EB172" s="548"/>
      <c r="EC172" s="548"/>
      <c r="ED172" s="548"/>
      <c r="EE172" s="548"/>
      <c r="EF172" s="548"/>
      <c r="EG172" s="548"/>
      <c r="EH172" s="548"/>
      <c r="EI172" s="548"/>
      <c r="EJ172" s="548"/>
      <c r="EK172" s="548"/>
      <c r="EL172" s="481"/>
      <c r="EM172" s="481"/>
      <c r="EN172" s="481"/>
      <c r="EO172" s="481"/>
      <c r="EP172" s="481"/>
      <c r="EQ172" s="481"/>
      <c r="ER172" s="481"/>
      <c r="ES172" s="481"/>
      <c r="ET172" s="481"/>
      <c r="EU172" s="481"/>
      <c r="EV172" s="481"/>
      <c r="EW172" s="481"/>
      <c r="EX172" s="481"/>
      <c r="EY172" s="482"/>
      <c r="FC172" s="411"/>
      <c r="FD172" s="408"/>
      <c r="FE172" s="408"/>
      <c r="FF172" s="408"/>
      <c r="FG172" s="408"/>
      <c r="FH172" s="408"/>
      <c r="FI172" s="408"/>
      <c r="FJ172" s="408"/>
      <c r="FK172" s="408"/>
      <c r="FL172" s="408"/>
      <c r="FM172" s="408"/>
      <c r="FN172" s="408"/>
      <c r="FO172" s="408"/>
      <c r="FP172" s="408"/>
      <c r="FQ172" s="408"/>
      <c r="FR172" s="408"/>
      <c r="FS172" s="408"/>
      <c r="FT172" s="408"/>
      <c r="FU172" s="408"/>
      <c r="FV172" s="408"/>
      <c r="FW172" s="408"/>
      <c r="FX172" s="408"/>
      <c r="FY172" s="408"/>
      <c r="FZ172" s="408"/>
      <c r="GA172" s="408"/>
      <c r="GB172" s="408"/>
      <c r="GC172" s="408"/>
      <c r="GD172" s="408"/>
      <c r="GE172" s="408"/>
      <c r="GF172" s="408"/>
      <c r="GG172" s="408"/>
      <c r="GH172" s="408"/>
      <c r="GI172" s="408"/>
      <c r="GJ172" s="408"/>
      <c r="GK172" s="408"/>
      <c r="GL172" s="410"/>
      <c r="GM172" s="554">
        <v>0</v>
      </c>
      <c r="GN172" s="481"/>
      <c r="GO172" s="481"/>
      <c r="GP172" s="481"/>
      <c r="GQ172" s="481"/>
      <c r="GR172" s="481"/>
      <c r="GS172" s="555"/>
      <c r="GT172" s="554">
        <v>0</v>
      </c>
      <c r="GU172" s="481"/>
      <c r="GV172" s="481"/>
      <c r="GW172" s="481"/>
      <c r="GX172" s="481"/>
      <c r="GY172" s="481"/>
      <c r="GZ172" s="482"/>
    </row>
    <row r="173" spans="3:208" ht="12.75" customHeight="1" x14ac:dyDescent="0.2">
      <c r="C173" s="349" t="s">
        <v>267</v>
      </c>
      <c r="D173" s="340"/>
      <c r="E173" s="340"/>
      <c r="F173" s="340"/>
      <c r="G173" s="340"/>
      <c r="H173" s="340"/>
      <c r="I173" s="340"/>
      <c r="J173" s="340"/>
      <c r="K173" s="340"/>
      <c r="L173" s="340"/>
      <c r="M173" s="340"/>
      <c r="N173" s="340"/>
      <c r="O173" s="340"/>
      <c r="P173" s="340"/>
      <c r="Q173" s="340"/>
      <c r="R173" s="340"/>
      <c r="S173" s="340"/>
      <c r="T173" s="340"/>
      <c r="U173" s="340"/>
      <c r="V173" s="340"/>
      <c r="W173" s="340"/>
      <c r="X173" s="378"/>
      <c r="Y173" s="453">
        <v>0</v>
      </c>
      <c r="Z173" s="453"/>
      <c r="AA173" s="453"/>
      <c r="AB173" s="453"/>
      <c r="AC173" s="453"/>
      <c r="AD173" s="453"/>
      <c r="AE173" s="453"/>
      <c r="AF173" s="453">
        <v>0</v>
      </c>
      <c r="AG173" s="453"/>
      <c r="AH173" s="453"/>
      <c r="AI173" s="453"/>
      <c r="AJ173" s="453"/>
      <c r="AK173" s="453"/>
      <c r="AL173" s="453"/>
      <c r="AM173" s="451">
        <f t="shared" si="50"/>
        <v>0</v>
      </c>
      <c r="AN173" s="451"/>
      <c r="AO173" s="451"/>
      <c r="AP173" s="451"/>
      <c r="AQ173" s="451"/>
      <c r="AR173" s="451"/>
      <c r="AS173" s="451"/>
      <c r="AT173" s="453">
        <v>0</v>
      </c>
      <c r="AU173" s="453"/>
      <c r="AV173" s="453"/>
      <c r="AW173" s="453"/>
      <c r="AX173" s="453"/>
      <c r="AY173" s="453"/>
      <c r="AZ173" s="453"/>
      <c r="BA173" s="70"/>
      <c r="BB173" s="453">
        <v>0</v>
      </c>
      <c r="BC173" s="453"/>
      <c r="BD173" s="453"/>
      <c r="BE173" s="453"/>
      <c r="BF173" s="453">
        <v>0</v>
      </c>
      <c r="BG173" s="453"/>
      <c r="BH173" s="453"/>
      <c r="BI173" s="453"/>
      <c r="BJ173" s="451">
        <f t="shared" si="51"/>
        <v>0</v>
      </c>
      <c r="BK173" s="451"/>
      <c r="BL173" s="451"/>
      <c r="BM173" s="451"/>
      <c r="BN173" s="451"/>
      <c r="BO173" s="451"/>
      <c r="BP173" s="451"/>
      <c r="BQ173" s="453">
        <v>0</v>
      </c>
      <c r="BR173" s="453"/>
      <c r="BS173" s="453"/>
      <c r="BT173" s="453"/>
      <c r="BU173" s="453"/>
      <c r="BV173" s="453"/>
      <c r="BW173" s="453"/>
      <c r="BX173" s="453">
        <v>0</v>
      </c>
      <c r="BY173" s="453"/>
      <c r="BZ173" s="453"/>
      <c r="CA173" s="453"/>
      <c r="CB173" s="453"/>
      <c r="CC173" s="453"/>
      <c r="CD173" s="453"/>
      <c r="CE173" s="435">
        <f t="shared" si="52"/>
        <v>0</v>
      </c>
      <c r="CF173" s="435"/>
      <c r="CG173" s="435"/>
      <c r="CH173" s="435"/>
      <c r="CI173" s="435"/>
      <c r="CJ173" s="435"/>
      <c r="CK173" s="435"/>
      <c r="CL173" s="453">
        <v>0</v>
      </c>
      <c r="CM173" s="453"/>
      <c r="CN173" s="453"/>
      <c r="CO173" s="453"/>
      <c r="CP173" s="453"/>
      <c r="CQ173" s="453"/>
      <c r="CR173" s="453"/>
      <c r="CS173" s="435">
        <f t="shared" si="53"/>
        <v>0</v>
      </c>
      <c r="CT173" s="435"/>
      <c r="CU173" s="435"/>
      <c r="CV173" s="435"/>
      <c r="CW173" s="435"/>
      <c r="CX173" s="435"/>
      <c r="CY173" s="435"/>
      <c r="DB173" s="547" t="s">
        <v>311</v>
      </c>
      <c r="DC173" s="548"/>
      <c r="DD173" s="548"/>
      <c r="DE173" s="548"/>
      <c r="DF173" s="548"/>
      <c r="DG173" s="548"/>
      <c r="DH173" s="548"/>
      <c r="DI173" s="548"/>
      <c r="DJ173" s="548"/>
      <c r="DK173" s="548"/>
      <c r="DL173" s="548"/>
      <c r="DM173" s="548"/>
      <c r="DN173" s="548"/>
      <c r="DO173" s="548"/>
      <c r="DP173" s="548"/>
      <c r="DQ173" s="548"/>
      <c r="DR173" s="548"/>
      <c r="DS173" s="548"/>
      <c r="DT173" s="548"/>
      <c r="DU173" s="548"/>
      <c r="DV173" s="548"/>
      <c r="DW173" s="548"/>
      <c r="DX173" s="548"/>
      <c r="DY173" s="548"/>
      <c r="DZ173" s="548"/>
      <c r="EA173" s="548"/>
      <c r="EB173" s="548"/>
      <c r="EC173" s="548"/>
      <c r="ED173" s="548"/>
      <c r="EE173" s="548"/>
      <c r="EF173" s="548"/>
      <c r="EG173" s="548"/>
      <c r="EH173" s="548"/>
      <c r="EI173" s="548"/>
      <c r="EJ173" s="548"/>
      <c r="EK173" s="548"/>
      <c r="EL173" s="408"/>
      <c r="EM173" s="408"/>
      <c r="EN173" s="408"/>
      <c r="EO173" s="408"/>
      <c r="EP173" s="408"/>
      <c r="EQ173" s="408"/>
      <c r="ER173" s="408"/>
      <c r="ES173" s="408"/>
      <c r="ET173" s="408"/>
      <c r="EU173" s="408"/>
      <c r="EV173" s="408"/>
      <c r="EW173" s="408"/>
      <c r="EX173" s="408"/>
      <c r="EY173" s="409"/>
      <c r="FC173" s="411"/>
      <c r="FD173" s="408"/>
      <c r="FE173" s="408"/>
      <c r="FF173" s="408"/>
      <c r="FG173" s="408"/>
      <c r="FH173" s="408"/>
      <c r="FI173" s="408"/>
      <c r="FJ173" s="408"/>
      <c r="FK173" s="408"/>
      <c r="FL173" s="408"/>
      <c r="FM173" s="408"/>
      <c r="FN173" s="408"/>
      <c r="FO173" s="408"/>
      <c r="FP173" s="408"/>
      <c r="FQ173" s="408"/>
      <c r="FR173" s="408"/>
      <c r="FS173" s="408"/>
      <c r="FT173" s="408"/>
      <c r="FU173" s="408"/>
      <c r="FV173" s="408"/>
      <c r="FW173" s="408"/>
      <c r="FX173" s="408"/>
      <c r="FY173" s="408"/>
      <c r="FZ173" s="408"/>
      <c r="GA173" s="408"/>
      <c r="GB173" s="408"/>
      <c r="GC173" s="408"/>
      <c r="GD173" s="408"/>
      <c r="GE173" s="408"/>
      <c r="GF173" s="408"/>
      <c r="GG173" s="408"/>
      <c r="GH173" s="408"/>
      <c r="GI173" s="408"/>
      <c r="GJ173" s="408"/>
      <c r="GK173" s="408"/>
      <c r="GL173" s="410"/>
      <c r="GM173" s="376"/>
      <c r="GN173" s="376"/>
      <c r="GO173" s="376"/>
      <c r="GP173" s="376"/>
      <c r="GQ173" s="376"/>
      <c r="GR173" s="376"/>
      <c r="GS173" s="376"/>
      <c r="GT173" s="376"/>
      <c r="GU173" s="376"/>
      <c r="GV173" s="376"/>
      <c r="GW173" s="376"/>
      <c r="GX173" s="376"/>
      <c r="GY173" s="376"/>
      <c r="GZ173" s="377"/>
    </row>
    <row r="174" spans="3:208" ht="12.75" customHeight="1" thickBot="1" x14ac:dyDescent="0.25">
      <c r="C174" s="520" t="s">
        <v>268</v>
      </c>
      <c r="D174" s="521"/>
      <c r="E174" s="521"/>
      <c r="F174" s="521"/>
      <c r="G174" s="521"/>
      <c r="H174" s="521"/>
      <c r="I174" s="521"/>
      <c r="J174" s="521"/>
      <c r="K174" s="521"/>
      <c r="L174" s="521"/>
      <c r="M174" s="521"/>
      <c r="N174" s="521"/>
      <c r="O174" s="521"/>
      <c r="P174" s="521"/>
      <c r="Q174" s="521"/>
      <c r="R174" s="521"/>
      <c r="S174" s="521"/>
      <c r="T174" s="521"/>
      <c r="U174" s="521"/>
      <c r="V174" s="521"/>
      <c r="W174" s="521"/>
      <c r="X174" s="522"/>
      <c r="Y174" s="463">
        <f>SUM(Y166:AE173)</f>
        <v>0</v>
      </c>
      <c r="Z174" s="463"/>
      <c r="AA174" s="463"/>
      <c r="AB174" s="463"/>
      <c r="AC174" s="463"/>
      <c r="AD174" s="463"/>
      <c r="AE174" s="463"/>
      <c r="AF174" s="463">
        <f>SUM(AF166:AL173)</f>
        <v>0</v>
      </c>
      <c r="AG174" s="463"/>
      <c r="AH174" s="463"/>
      <c r="AI174" s="463"/>
      <c r="AJ174" s="463"/>
      <c r="AK174" s="463"/>
      <c r="AL174" s="463"/>
      <c r="AM174" s="463">
        <f>SUM(AM166:AS173)</f>
        <v>0</v>
      </c>
      <c r="AN174" s="463"/>
      <c r="AO174" s="463"/>
      <c r="AP174" s="463"/>
      <c r="AQ174" s="463"/>
      <c r="AR174" s="463"/>
      <c r="AS174" s="463"/>
      <c r="AT174" s="463">
        <f>SUM(AT166:AZ173)</f>
        <v>0</v>
      </c>
      <c r="AU174" s="463"/>
      <c r="AV174" s="463"/>
      <c r="AW174" s="463"/>
      <c r="AX174" s="463"/>
      <c r="AY174" s="463"/>
      <c r="AZ174" s="463"/>
      <c r="BB174" s="463">
        <f>SUM(BB166:BE173)</f>
        <v>0</v>
      </c>
      <c r="BC174" s="463"/>
      <c r="BD174" s="463"/>
      <c r="BE174" s="463"/>
      <c r="BF174" s="463">
        <f>SUM(BF166:BI173)</f>
        <v>0</v>
      </c>
      <c r="BG174" s="463"/>
      <c r="BH174" s="463"/>
      <c r="BI174" s="463"/>
      <c r="BJ174" s="463">
        <f>SUM(BJ166:BP173)</f>
        <v>0</v>
      </c>
      <c r="BK174" s="463"/>
      <c r="BL174" s="463"/>
      <c r="BM174" s="463"/>
      <c r="BN174" s="463"/>
      <c r="BO174" s="463"/>
      <c r="BP174" s="463"/>
      <c r="BQ174" s="463">
        <f>SUM(BQ166:BW173)</f>
        <v>0</v>
      </c>
      <c r="BR174" s="463"/>
      <c r="BS174" s="463"/>
      <c r="BT174" s="463"/>
      <c r="BU174" s="463"/>
      <c r="BV174" s="463"/>
      <c r="BW174" s="463"/>
      <c r="BX174" s="463">
        <f>SUM(BX166:CD173)</f>
        <v>0</v>
      </c>
      <c r="BY174" s="463"/>
      <c r="BZ174" s="463"/>
      <c r="CA174" s="463"/>
      <c r="CB174" s="463"/>
      <c r="CC174" s="463"/>
      <c r="CD174" s="463"/>
      <c r="CE174" s="463">
        <f>SUM(CE166:CK173)</f>
        <v>0</v>
      </c>
      <c r="CF174" s="463"/>
      <c r="CG174" s="463"/>
      <c r="CH174" s="463"/>
      <c r="CI174" s="463"/>
      <c r="CJ174" s="463"/>
      <c r="CK174" s="463"/>
      <c r="CL174" s="463">
        <f>SUM(CL166:CR173)</f>
        <v>0</v>
      </c>
      <c r="CM174" s="463"/>
      <c r="CN174" s="463"/>
      <c r="CO174" s="463"/>
      <c r="CP174" s="463"/>
      <c r="CQ174" s="463"/>
      <c r="CR174" s="463"/>
      <c r="CS174" s="463">
        <f>SUM(CS166:CY173)</f>
        <v>0</v>
      </c>
      <c r="CT174" s="463"/>
      <c r="CU174" s="463"/>
      <c r="CV174" s="463"/>
      <c r="CW174" s="463"/>
      <c r="CX174" s="463"/>
      <c r="CY174" s="463"/>
      <c r="DB174" s="545" t="s">
        <v>312</v>
      </c>
      <c r="DC174" s="546"/>
      <c r="DD174" s="546"/>
      <c r="DE174" s="546"/>
      <c r="DF174" s="546"/>
      <c r="DG174" s="546"/>
      <c r="DH174" s="546"/>
      <c r="DI174" s="546"/>
      <c r="DJ174" s="546"/>
      <c r="DK174" s="546"/>
      <c r="DL174" s="546"/>
      <c r="DM174" s="546"/>
      <c r="DN174" s="546"/>
      <c r="DO174" s="546"/>
      <c r="DP174" s="66"/>
      <c r="DQ174" s="66"/>
      <c r="DR174" s="66"/>
      <c r="DS174" s="66"/>
      <c r="DT174" s="66"/>
      <c r="DU174" s="66"/>
      <c r="DV174" s="66"/>
      <c r="DW174" s="66"/>
      <c r="DX174" s="66"/>
      <c r="DY174" s="66"/>
      <c r="DZ174" s="66"/>
      <c r="EA174" s="66"/>
      <c r="EB174" s="66"/>
      <c r="EC174" s="66"/>
      <c r="ED174" s="66"/>
      <c r="EE174" s="66"/>
      <c r="EF174" s="66"/>
      <c r="EG174" s="66"/>
      <c r="EH174" s="66"/>
      <c r="EI174" s="66"/>
      <c r="EJ174" s="66"/>
      <c r="EK174" s="66"/>
      <c r="EL174" s="66"/>
      <c r="EM174" s="66"/>
      <c r="EN174" s="66"/>
      <c r="EO174" s="66"/>
      <c r="EP174" s="66"/>
      <c r="EQ174" s="66"/>
      <c r="ER174" s="66"/>
      <c r="ES174" s="66"/>
      <c r="ET174" s="66"/>
      <c r="EU174" s="66"/>
      <c r="EV174" s="66"/>
      <c r="EW174" s="66"/>
      <c r="EX174" s="66"/>
      <c r="EY174" s="67"/>
      <c r="FC174" s="458"/>
      <c r="FD174" s="459"/>
      <c r="FE174" s="459"/>
      <c r="FF174" s="459"/>
      <c r="FG174" s="459"/>
      <c r="FH174" s="459"/>
      <c r="FI174" s="459"/>
      <c r="FJ174" s="459"/>
      <c r="FK174" s="459"/>
      <c r="FL174" s="459"/>
      <c r="FM174" s="459"/>
      <c r="FN174" s="459"/>
      <c r="FO174" s="459"/>
      <c r="FP174" s="459"/>
      <c r="FQ174" s="459"/>
      <c r="FR174" s="459"/>
      <c r="FS174" s="459"/>
      <c r="FT174" s="459"/>
      <c r="FU174" s="459"/>
      <c r="FV174" s="459"/>
      <c r="FW174" s="459"/>
      <c r="FX174" s="459"/>
      <c r="FY174" s="459"/>
      <c r="FZ174" s="459"/>
      <c r="GA174" s="459"/>
      <c r="GB174" s="459"/>
      <c r="GC174" s="459"/>
      <c r="GD174" s="459"/>
      <c r="GE174" s="459"/>
      <c r="GF174" s="459"/>
      <c r="GG174" s="459"/>
      <c r="GH174" s="459"/>
      <c r="GI174" s="459"/>
      <c r="GJ174" s="459"/>
      <c r="GK174" s="459"/>
      <c r="GL174" s="460"/>
      <c r="GM174" s="522">
        <f>GM171+GM172</f>
        <v>0</v>
      </c>
      <c r="GN174" s="546"/>
      <c r="GO174" s="546"/>
      <c r="GP174" s="546"/>
      <c r="GQ174" s="546"/>
      <c r="GR174" s="546"/>
      <c r="GS174" s="558"/>
      <c r="GT174" s="461">
        <f>IF('Exhibit Y'!H51+'Exhibit Y'!H50=GT171+GT172,'Exhibit Y'!H51+'Exhibit Y'!H50,"Values don't match")</f>
        <v>0</v>
      </c>
      <c r="GU174" s="459"/>
      <c r="GV174" s="459"/>
      <c r="GW174" s="459"/>
      <c r="GX174" s="459"/>
      <c r="GY174" s="459"/>
      <c r="GZ174" s="460"/>
    </row>
    <row r="175" spans="3:208" ht="12.75" customHeight="1" thickTop="1" x14ac:dyDescent="0.2">
      <c r="C175" s="8" t="str">
        <f>Coversheets!$B$51</f>
        <v>S.A.&amp;I. Form 2651R99 Entity: City Name City, 99</v>
      </c>
      <c r="AR175" s="504">
        <f ca="1">$AP$52</f>
        <v>41858.327887268519</v>
      </c>
      <c r="AS175" s="504"/>
      <c r="AT175" s="504"/>
      <c r="AU175" s="504"/>
      <c r="AV175" s="504"/>
      <c r="AW175" s="504"/>
      <c r="AX175" s="504"/>
      <c r="AY175" s="504"/>
      <c r="AZ175" s="504"/>
      <c r="BC175" s="15" t="str">
        <f>Coversheets!$B$51</f>
        <v>S.A.&amp;I. Form 2651R99 Entity: City Name City, 99</v>
      </c>
      <c r="CQ175" s="504">
        <f ca="1">$AP$52</f>
        <v>41858.327887268519</v>
      </c>
      <c r="CR175" s="504"/>
      <c r="CS175" s="504"/>
      <c r="CT175" s="504"/>
      <c r="CU175" s="504"/>
      <c r="CV175" s="504"/>
      <c r="CW175" s="504"/>
      <c r="CX175" s="504"/>
      <c r="CY175" s="504"/>
      <c r="DB175" s="538" t="str">
        <f>Coversheets!$B$51</f>
        <v>S.A.&amp;I. Form 2651R99 Entity: City Name City, 99</v>
      </c>
      <c r="DC175" s="538"/>
      <c r="DD175" s="538"/>
      <c r="DE175" s="538"/>
      <c r="DF175" s="538"/>
      <c r="DG175" s="538"/>
      <c r="DH175" s="538"/>
      <c r="DI175" s="538"/>
      <c r="DJ175" s="538"/>
      <c r="DK175" s="538"/>
      <c r="DL175" s="538"/>
      <c r="DM175" s="538"/>
      <c r="DN175" s="538"/>
      <c r="DO175" s="538"/>
      <c r="DP175" s="538"/>
      <c r="DQ175" s="538"/>
      <c r="DR175" s="538"/>
      <c r="DS175" s="538"/>
      <c r="DT175" s="538"/>
      <c r="DU175" s="538"/>
      <c r="DV175" s="538"/>
      <c r="DW175" s="538"/>
      <c r="EL175" s="345">
        <v>39602.338656597225</v>
      </c>
      <c r="EM175" s="345"/>
      <c r="EN175" s="345"/>
      <c r="EO175" s="345"/>
      <c r="EP175" s="345"/>
      <c r="EQ175" s="345"/>
      <c r="ER175" s="345"/>
      <c r="ES175" s="345"/>
      <c r="ET175" s="345"/>
      <c r="EU175" s="345"/>
      <c r="EV175" s="345"/>
      <c r="EW175" s="345"/>
      <c r="EX175" s="345"/>
      <c r="EY175" s="345"/>
      <c r="FD175" s="15" t="str">
        <f>Coversheets!$B$51</f>
        <v>S.A.&amp;I. Form 2651R99 Entity: City Name City, 99</v>
      </c>
      <c r="GM175" s="345">
        <v>39602.338656597225</v>
      </c>
      <c r="GN175" s="345"/>
      <c r="GO175" s="345"/>
      <c r="GP175" s="345"/>
      <c r="GQ175" s="345"/>
      <c r="GR175" s="345"/>
      <c r="GS175" s="345"/>
      <c r="GT175" s="345"/>
      <c r="GU175" s="345"/>
      <c r="GV175" s="345"/>
      <c r="GW175" s="345"/>
      <c r="GX175" s="345"/>
      <c r="GY175" s="345"/>
      <c r="GZ175" s="345"/>
    </row>
    <row r="232" spans="105:105" ht="12.75" customHeight="1" x14ac:dyDescent="0.2">
      <c r="DA232" s="79"/>
    </row>
    <row r="464" spans="106:108" ht="12.75" customHeight="1" x14ac:dyDescent="0.2">
      <c r="DB464" s="79"/>
      <c r="DC464" s="79"/>
      <c r="DD464" s="79"/>
    </row>
  </sheetData>
  <mergeCells count="2587">
    <mergeCell ref="FC174:GL174"/>
    <mergeCell ref="GM174:GS174"/>
    <mergeCell ref="GT174:GZ174"/>
    <mergeCell ref="GM173:GS173"/>
    <mergeCell ref="GT173:GZ173"/>
    <mergeCell ref="FC173:GL173"/>
    <mergeCell ref="FC170:GL170"/>
    <mergeCell ref="GM169:GS169"/>
    <mergeCell ref="AP52:AY52"/>
    <mergeCell ref="CQ57:CY57"/>
    <mergeCell ref="ER57:EZ57"/>
    <mergeCell ref="AQ115:AY115"/>
    <mergeCell ref="CQ115:CY115"/>
    <mergeCell ref="ER110:EZ110"/>
    <mergeCell ref="EQ108:EY108"/>
    <mergeCell ref="EQ102:EY102"/>
    <mergeCell ref="EQ103:EY103"/>
    <mergeCell ref="EQ78:EY78"/>
    <mergeCell ref="GT169:GZ169"/>
    <mergeCell ref="FC169:GL169"/>
    <mergeCell ref="GM168:GS168"/>
    <mergeCell ref="GT168:GZ168"/>
    <mergeCell ref="FC168:GL168"/>
    <mergeCell ref="FC172:GL172"/>
    <mergeCell ref="GM171:GS171"/>
    <mergeCell ref="GT171:GZ171"/>
    <mergeCell ref="FC171:GL171"/>
    <mergeCell ref="EG88:EO88"/>
    <mergeCell ref="FR162:FX162"/>
    <mergeCell ref="FY162:GE162"/>
    <mergeCell ref="GM165:GS165"/>
    <mergeCell ref="GT165:GZ165"/>
    <mergeCell ref="GF166:GL166"/>
    <mergeCell ref="FY167:GE167"/>
    <mergeCell ref="GF167:GL167"/>
    <mergeCell ref="GM167:GS167"/>
    <mergeCell ref="GT167:GZ167"/>
    <mergeCell ref="FC167:FF167"/>
    <mergeCell ref="FG167:FJ167"/>
    <mergeCell ref="FK167:FQ167"/>
    <mergeCell ref="FC166:FF166"/>
    <mergeCell ref="FG166:FJ166"/>
    <mergeCell ref="FC162:FF162"/>
    <mergeCell ref="FG162:FJ162"/>
    <mergeCell ref="FK162:FQ162"/>
    <mergeCell ref="EK108:EP108"/>
    <mergeCell ref="EL109:EP109"/>
    <mergeCell ref="FC163:FF163"/>
    <mergeCell ref="FG163:FJ163"/>
    <mergeCell ref="FK163:FQ163"/>
    <mergeCell ref="FR163:FX163"/>
    <mergeCell ref="FY163:GE163"/>
    <mergeCell ref="GM163:GS163"/>
    <mergeCell ref="GT163:GZ163"/>
    <mergeCell ref="FC164:FF164"/>
    <mergeCell ref="FG164:FJ164"/>
    <mergeCell ref="FK164:FQ164"/>
    <mergeCell ref="FR164:FX164"/>
    <mergeCell ref="FY164:GE164"/>
    <mergeCell ref="GF164:GL164"/>
    <mergeCell ref="GM164:GS164"/>
    <mergeCell ref="GT164:GZ164"/>
    <mergeCell ref="GT161:GZ161"/>
    <mergeCell ref="GF162:GL162"/>
    <mergeCell ref="BB1:CZ1"/>
    <mergeCell ref="GM172:GS172"/>
    <mergeCell ref="GT172:GZ172"/>
    <mergeCell ref="GM170:GS170"/>
    <mergeCell ref="GT170:GZ170"/>
    <mergeCell ref="FC165:FF165"/>
    <mergeCell ref="FG165:FJ165"/>
    <mergeCell ref="FK165:FQ165"/>
    <mergeCell ref="FR165:FX165"/>
    <mergeCell ref="GF163:GL163"/>
    <mergeCell ref="FY165:GE165"/>
    <mergeCell ref="GF165:GL165"/>
    <mergeCell ref="FK166:FQ166"/>
    <mergeCell ref="FR166:FX166"/>
    <mergeCell ref="FR167:FX167"/>
    <mergeCell ref="FY166:GE166"/>
    <mergeCell ref="GM166:GZ166"/>
    <mergeCell ref="FC160:FF160"/>
    <mergeCell ref="FG160:FJ160"/>
    <mergeCell ref="FK160:FQ160"/>
    <mergeCell ref="FR160:FX160"/>
    <mergeCell ref="FY160:GE160"/>
    <mergeCell ref="GF160:GL160"/>
    <mergeCell ref="GM160:GS160"/>
    <mergeCell ref="GT160:GZ160"/>
    <mergeCell ref="FC161:FF161"/>
    <mergeCell ref="FG161:FJ161"/>
    <mergeCell ref="FK161:FQ161"/>
    <mergeCell ref="FR161:FX161"/>
    <mergeCell ref="FY161:GE161"/>
    <mergeCell ref="GF161:GL161"/>
    <mergeCell ref="GM161:GS161"/>
    <mergeCell ref="GM162:GS162"/>
    <mergeCell ref="GT162:GZ162"/>
    <mergeCell ref="FC157:FF157"/>
    <mergeCell ref="FG157:FJ157"/>
    <mergeCell ref="FK157:FQ157"/>
    <mergeCell ref="FR157:FX157"/>
    <mergeCell ref="FY157:GE157"/>
    <mergeCell ref="GF157:GL157"/>
    <mergeCell ref="GM157:GS157"/>
    <mergeCell ref="GT157:GZ157"/>
    <mergeCell ref="FC158:FF158"/>
    <mergeCell ref="FG158:FJ158"/>
    <mergeCell ref="FK158:FQ158"/>
    <mergeCell ref="FR158:FX158"/>
    <mergeCell ref="FY158:GE158"/>
    <mergeCell ref="GF158:GL158"/>
    <mergeCell ref="GM158:GS158"/>
    <mergeCell ref="GT158:GZ158"/>
    <mergeCell ref="FC159:FF159"/>
    <mergeCell ref="FG159:FJ159"/>
    <mergeCell ref="FK159:FQ159"/>
    <mergeCell ref="FR159:FX159"/>
    <mergeCell ref="FY159:GE159"/>
    <mergeCell ref="GF159:GL159"/>
    <mergeCell ref="GM159:GS159"/>
    <mergeCell ref="GT159:GZ159"/>
    <mergeCell ref="FC154:FF154"/>
    <mergeCell ref="FG154:FJ154"/>
    <mergeCell ref="FK154:FQ154"/>
    <mergeCell ref="FR154:FX154"/>
    <mergeCell ref="FY154:GE154"/>
    <mergeCell ref="GF154:GL154"/>
    <mergeCell ref="GM154:GS154"/>
    <mergeCell ref="GT154:GZ154"/>
    <mergeCell ref="FC155:FF155"/>
    <mergeCell ref="FG155:FJ155"/>
    <mergeCell ref="FK155:FQ155"/>
    <mergeCell ref="FR155:FX155"/>
    <mergeCell ref="FY155:GE155"/>
    <mergeCell ref="GF155:GL155"/>
    <mergeCell ref="GM155:GS155"/>
    <mergeCell ref="GT155:GZ155"/>
    <mergeCell ref="FC156:FF156"/>
    <mergeCell ref="FG156:FJ156"/>
    <mergeCell ref="FK156:FQ156"/>
    <mergeCell ref="FR156:FX156"/>
    <mergeCell ref="FY156:GE156"/>
    <mergeCell ref="GF156:GL156"/>
    <mergeCell ref="GM156:GS156"/>
    <mergeCell ref="GT156:GZ156"/>
    <mergeCell ref="FC151:FF151"/>
    <mergeCell ref="FG151:FJ151"/>
    <mergeCell ref="FK151:FQ151"/>
    <mergeCell ref="FR151:FX151"/>
    <mergeCell ref="FY151:GE151"/>
    <mergeCell ref="GF151:GL151"/>
    <mergeCell ref="GM151:GS151"/>
    <mergeCell ref="GT151:GZ151"/>
    <mergeCell ref="FC152:FF152"/>
    <mergeCell ref="FG152:FJ152"/>
    <mergeCell ref="FK152:FQ152"/>
    <mergeCell ref="FR152:FX152"/>
    <mergeCell ref="FY152:GE152"/>
    <mergeCell ref="GF152:GL152"/>
    <mergeCell ref="GM152:GS152"/>
    <mergeCell ref="GT152:GZ152"/>
    <mergeCell ref="FC153:FF153"/>
    <mergeCell ref="FG153:FJ153"/>
    <mergeCell ref="FK153:FQ153"/>
    <mergeCell ref="FR153:FX153"/>
    <mergeCell ref="FY153:GE153"/>
    <mergeCell ref="GF153:GL153"/>
    <mergeCell ref="GM153:GS153"/>
    <mergeCell ref="GT153:GZ153"/>
    <mergeCell ref="FC148:FF148"/>
    <mergeCell ref="FG148:FJ148"/>
    <mergeCell ref="FK148:FQ148"/>
    <mergeCell ref="FR148:FX148"/>
    <mergeCell ref="FY148:GE148"/>
    <mergeCell ref="GF148:GL148"/>
    <mergeCell ref="GM148:GS148"/>
    <mergeCell ref="GT148:GZ148"/>
    <mergeCell ref="FC149:FF149"/>
    <mergeCell ref="FG149:FJ149"/>
    <mergeCell ref="FK149:FQ149"/>
    <mergeCell ref="FR149:FX149"/>
    <mergeCell ref="FY149:GE149"/>
    <mergeCell ref="GF149:GL149"/>
    <mergeCell ref="GM149:GS149"/>
    <mergeCell ref="GT149:GZ149"/>
    <mergeCell ref="FC150:FF150"/>
    <mergeCell ref="FG150:FJ150"/>
    <mergeCell ref="FK150:FQ150"/>
    <mergeCell ref="FR150:FX150"/>
    <mergeCell ref="FY150:GE150"/>
    <mergeCell ref="GF150:GL150"/>
    <mergeCell ref="GM150:GS150"/>
    <mergeCell ref="GT150:GZ150"/>
    <mergeCell ref="GF145:GL145"/>
    <mergeCell ref="GM145:GS145"/>
    <mergeCell ref="GT145:GZ145"/>
    <mergeCell ref="FC146:FF146"/>
    <mergeCell ref="FG146:FJ146"/>
    <mergeCell ref="FK146:FQ146"/>
    <mergeCell ref="FR146:FX146"/>
    <mergeCell ref="FY146:GE146"/>
    <mergeCell ref="GF146:GL146"/>
    <mergeCell ref="GM146:GS146"/>
    <mergeCell ref="GT146:GZ146"/>
    <mergeCell ref="FC147:FF147"/>
    <mergeCell ref="FG147:FJ147"/>
    <mergeCell ref="FK147:FQ147"/>
    <mergeCell ref="FR147:FX147"/>
    <mergeCell ref="FY147:GE147"/>
    <mergeCell ref="GF147:GL147"/>
    <mergeCell ref="GM147:GS147"/>
    <mergeCell ref="GT147:GZ147"/>
    <mergeCell ref="GF142:GL142"/>
    <mergeCell ref="GM142:GS142"/>
    <mergeCell ref="GT142:GZ142"/>
    <mergeCell ref="FC143:FF143"/>
    <mergeCell ref="FG143:FJ143"/>
    <mergeCell ref="FK143:FQ143"/>
    <mergeCell ref="FR143:FX143"/>
    <mergeCell ref="FY143:GE143"/>
    <mergeCell ref="GF143:GL143"/>
    <mergeCell ref="GM143:GS143"/>
    <mergeCell ref="GT143:GZ143"/>
    <mergeCell ref="FC144:FF144"/>
    <mergeCell ref="FG144:FJ144"/>
    <mergeCell ref="FK144:FQ144"/>
    <mergeCell ref="FR144:FX144"/>
    <mergeCell ref="FY144:GE144"/>
    <mergeCell ref="GF144:GL144"/>
    <mergeCell ref="GM144:GS144"/>
    <mergeCell ref="GT144:GZ144"/>
    <mergeCell ref="GM140:GS140"/>
    <mergeCell ref="GT140:GZ140"/>
    <mergeCell ref="FC139:FF139"/>
    <mergeCell ref="FG139:FJ139"/>
    <mergeCell ref="FK139:FQ139"/>
    <mergeCell ref="FR139:FX139"/>
    <mergeCell ref="FY139:GE139"/>
    <mergeCell ref="GF139:GL139"/>
    <mergeCell ref="FC140:FF140"/>
    <mergeCell ref="FG140:FJ140"/>
    <mergeCell ref="FK140:FQ140"/>
    <mergeCell ref="FR140:FX140"/>
    <mergeCell ref="FY140:GE140"/>
    <mergeCell ref="GF140:GL140"/>
    <mergeCell ref="FC141:FF141"/>
    <mergeCell ref="FG141:FJ141"/>
    <mergeCell ref="FK141:FQ141"/>
    <mergeCell ref="FR141:FX141"/>
    <mergeCell ref="FY141:GE141"/>
    <mergeCell ref="GF141:GL141"/>
    <mergeCell ref="GM141:GS141"/>
    <mergeCell ref="GT141:GZ141"/>
    <mergeCell ref="GM135:GS135"/>
    <mergeCell ref="GT135:GZ135"/>
    <mergeCell ref="GM136:GS136"/>
    <mergeCell ref="GT136:GZ136"/>
    <mergeCell ref="GM139:GS139"/>
    <mergeCell ref="GT139:GZ139"/>
    <mergeCell ref="FC137:FF137"/>
    <mergeCell ref="FG137:FJ137"/>
    <mergeCell ref="FK137:FQ137"/>
    <mergeCell ref="FR135:FX135"/>
    <mergeCell ref="FY135:GE135"/>
    <mergeCell ref="GF135:GL135"/>
    <mergeCell ref="FC136:FF136"/>
    <mergeCell ref="FG136:FJ136"/>
    <mergeCell ref="FK136:FQ136"/>
    <mergeCell ref="FR136:FX136"/>
    <mergeCell ref="FY136:GE136"/>
    <mergeCell ref="GF136:GL136"/>
    <mergeCell ref="FY137:GE137"/>
    <mergeCell ref="GF137:GL137"/>
    <mergeCell ref="GT137:GZ137"/>
    <mergeCell ref="FC138:FF138"/>
    <mergeCell ref="FG138:FJ138"/>
    <mergeCell ref="FK138:FQ138"/>
    <mergeCell ref="FR138:FX138"/>
    <mergeCell ref="FY138:GE138"/>
    <mergeCell ref="GF138:GL138"/>
    <mergeCell ref="GM138:GS138"/>
    <mergeCell ref="GT138:GZ138"/>
    <mergeCell ref="GF132:GL132"/>
    <mergeCell ref="GM132:GS132"/>
    <mergeCell ref="GT132:GZ132"/>
    <mergeCell ref="GM133:GS133"/>
    <mergeCell ref="GT133:GZ133"/>
    <mergeCell ref="GM134:GS134"/>
    <mergeCell ref="GM137:GS137"/>
    <mergeCell ref="FY134:GE134"/>
    <mergeCell ref="GF134:GL134"/>
    <mergeCell ref="FC133:FF133"/>
    <mergeCell ref="FG133:FJ133"/>
    <mergeCell ref="FK133:FQ133"/>
    <mergeCell ref="FR133:FX133"/>
    <mergeCell ref="FY133:GE133"/>
    <mergeCell ref="GF133:GL133"/>
    <mergeCell ref="GT134:GZ134"/>
    <mergeCell ref="GF129:GL129"/>
    <mergeCell ref="GM129:GS129"/>
    <mergeCell ref="GT129:GZ129"/>
    <mergeCell ref="FC130:FF130"/>
    <mergeCell ref="FG130:FJ130"/>
    <mergeCell ref="FK130:FQ130"/>
    <mergeCell ref="FR130:FX130"/>
    <mergeCell ref="FY130:GE130"/>
    <mergeCell ref="GF130:GL130"/>
    <mergeCell ref="GM130:GS130"/>
    <mergeCell ref="GT130:GZ130"/>
    <mergeCell ref="FC131:FF131"/>
    <mergeCell ref="FG131:FJ131"/>
    <mergeCell ref="FK131:FQ131"/>
    <mergeCell ref="FR131:FX131"/>
    <mergeCell ref="FY131:GE131"/>
    <mergeCell ref="GF131:GL131"/>
    <mergeCell ref="GM131:GS131"/>
    <mergeCell ref="GT131:GZ131"/>
    <mergeCell ref="GF126:GL126"/>
    <mergeCell ref="GM126:GS126"/>
    <mergeCell ref="GT126:GZ126"/>
    <mergeCell ref="FC127:FF127"/>
    <mergeCell ref="FG127:FJ127"/>
    <mergeCell ref="FK127:FQ127"/>
    <mergeCell ref="FR127:FX127"/>
    <mergeCell ref="FY127:GE127"/>
    <mergeCell ref="GF127:GL127"/>
    <mergeCell ref="GM127:GS127"/>
    <mergeCell ref="GT127:GZ127"/>
    <mergeCell ref="FC128:FF128"/>
    <mergeCell ref="FG128:FJ128"/>
    <mergeCell ref="FK128:FQ128"/>
    <mergeCell ref="FR128:FX128"/>
    <mergeCell ref="FY128:GE128"/>
    <mergeCell ref="GF128:GL128"/>
    <mergeCell ref="GM128:GS128"/>
    <mergeCell ref="GT128:GZ128"/>
    <mergeCell ref="GT124:GZ124"/>
    <mergeCell ref="GF123:GL123"/>
    <mergeCell ref="GM123:GS123"/>
    <mergeCell ref="GT123:GZ123"/>
    <mergeCell ref="DB175:DW175"/>
    <mergeCell ref="DB172:EK172"/>
    <mergeCell ref="EL172:EY172"/>
    <mergeCell ref="DB174:DO174"/>
    <mergeCell ref="DB173:EK173"/>
    <mergeCell ref="EL173:ER173"/>
    <mergeCell ref="GF125:GL125"/>
    <mergeCell ref="GM125:GS125"/>
    <mergeCell ref="FY124:GE124"/>
    <mergeCell ref="GF124:GL124"/>
    <mergeCell ref="GM124:GS124"/>
    <mergeCell ref="FC121:GZ121"/>
    <mergeCell ref="FC122:GL122"/>
    <mergeCell ref="GM122:GZ122"/>
    <mergeCell ref="FC123:FJ123"/>
    <mergeCell ref="FK123:FQ123"/>
    <mergeCell ref="GT125:GZ125"/>
    <mergeCell ref="FC124:FJ124"/>
    <mergeCell ref="FK124:FQ124"/>
    <mergeCell ref="FC126:FF126"/>
    <mergeCell ref="FG126:FJ126"/>
    <mergeCell ref="FK126:FQ126"/>
    <mergeCell ref="FC125:FJ125"/>
    <mergeCell ref="FK125:FQ125"/>
    <mergeCell ref="FR125:FX125"/>
    <mergeCell ref="FY125:GE125"/>
    <mergeCell ref="ES173:EY173"/>
    <mergeCell ref="ES169:EY169"/>
    <mergeCell ref="DB170:DW170"/>
    <mergeCell ref="DX170:ED170"/>
    <mergeCell ref="EE170:EK170"/>
    <mergeCell ref="EL170:ER170"/>
    <mergeCell ref="ES170:EY170"/>
    <mergeCell ref="DB169:DW169"/>
    <mergeCell ref="DX169:ED169"/>
    <mergeCell ref="EE169:EK169"/>
    <mergeCell ref="FR124:FX124"/>
    <mergeCell ref="ES171:EY171"/>
    <mergeCell ref="DB171:DW171"/>
    <mergeCell ref="DX171:ED171"/>
    <mergeCell ref="EE171:EK171"/>
    <mergeCell ref="EL171:ER171"/>
    <mergeCell ref="EL169:ER169"/>
    <mergeCell ref="FK134:FQ134"/>
    <mergeCell ref="FR134:FX134"/>
    <mergeCell ref="FR137:FX137"/>
    <mergeCell ref="FG134:FJ134"/>
    <mergeCell ref="EE167:EK167"/>
    <mergeCell ref="EL167:ER167"/>
    <mergeCell ref="DB166:DW166"/>
    <mergeCell ref="DX166:ED166"/>
    <mergeCell ref="EE166:EK166"/>
    <mergeCell ref="DB165:DW165"/>
    <mergeCell ref="DX165:ED165"/>
    <mergeCell ref="EE165:EK165"/>
    <mergeCell ref="EE161:EK161"/>
    <mergeCell ref="ES167:EY167"/>
    <mergeCell ref="DB168:DW168"/>
    <mergeCell ref="DX168:ED168"/>
    <mergeCell ref="EE168:EK168"/>
    <mergeCell ref="FY123:GE123"/>
    <mergeCell ref="FR126:FX126"/>
    <mergeCell ref="FY126:GE126"/>
    <mergeCell ref="FC129:FF129"/>
    <mergeCell ref="FG129:FJ129"/>
    <mergeCell ref="FK129:FQ129"/>
    <mergeCell ref="FR129:FX129"/>
    <mergeCell ref="FY129:GE129"/>
    <mergeCell ref="FR123:FX123"/>
    <mergeCell ref="EL166:EY166"/>
    <mergeCell ref="FC132:FF132"/>
    <mergeCell ref="FG132:FJ132"/>
    <mergeCell ref="FK132:FQ132"/>
    <mergeCell ref="FR132:FX132"/>
    <mergeCell ref="FY132:GE132"/>
    <mergeCell ref="FC135:FF135"/>
    <mergeCell ref="FG135:FJ135"/>
    <mergeCell ref="FK135:FQ135"/>
    <mergeCell ref="FC134:FF134"/>
    <mergeCell ref="ES165:EY165"/>
    <mergeCell ref="EL165:ER165"/>
    <mergeCell ref="EL161:ER161"/>
    <mergeCell ref="FC142:FF142"/>
    <mergeCell ref="FG142:FJ142"/>
    <mergeCell ref="FK142:FQ142"/>
    <mergeCell ref="FR142:FX142"/>
    <mergeCell ref="FY142:GE142"/>
    <mergeCell ref="FC145:FF145"/>
    <mergeCell ref="FG145:FJ145"/>
    <mergeCell ref="FK145:FQ145"/>
    <mergeCell ref="FR145:FX145"/>
    <mergeCell ref="FY145:GE145"/>
    <mergeCell ref="EL168:ER168"/>
    <mergeCell ref="ES168:EY168"/>
    <mergeCell ref="DB167:DW167"/>
    <mergeCell ref="DX167:ED167"/>
    <mergeCell ref="EE163:EK163"/>
    <mergeCell ref="EL163:ER163"/>
    <mergeCell ref="ES161:EY161"/>
    <mergeCell ref="DB162:DW162"/>
    <mergeCell ref="DX162:ED162"/>
    <mergeCell ref="EE162:EK162"/>
    <mergeCell ref="EL162:ER162"/>
    <mergeCell ref="ES162:EY162"/>
    <mergeCell ref="DB161:DW161"/>
    <mergeCell ref="DX161:ED161"/>
    <mergeCell ref="EE157:EK157"/>
    <mergeCell ref="EL157:ER157"/>
    <mergeCell ref="ES163:EY163"/>
    <mergeCell ref="DB164:DW164"/>
    <mergeCell ref="DX164:ED164"/>
    <mergeCell ref="EE164:EK164"/>
    <mergeCell ref="EL164:ER164"/>
    <mergeCell ref="ES164:EY164"/>
    <mergeCell ref="DB163:DW163"/>
    <mergeCell ref="DX163:ED163"/>
    <mergeCell ref="EE159:EK159"/>
    <mergeCell ref="EL159:ER159"/>
    <mergeCell ref="ES157:EY157"/>
    <mergeCell ref="DB158:DW158"/>
    <mergeCell ref="DX158:ED158"/>
    <mergeCell ref="EE158:EK158"/>
    <mergeCell ref="EL158:ER158"/>
    <mergeCell ref="ES158:EY158"/>
    <mergeCell ref="DB157:DW157"/>
    <mergeCell ref="DX157:ED157"/>
    <mergeCell ref="EE153:EK153"/>
    <mergeCell ref="EL153:ER153"/>
    <mergeCell ref="ES159:EY159"/>
    <mergeCell ref="DB160:DW160"/>
    <mergeCell ref="DX160:ED160"/>
    <mergeCell ref="EE160:EK160"/>
    <mergeCell ref="EL160:ER160"/>
    <mergeCell ref="ES160:EY160"/>
    <mergeCell ref="DB159:DW159"/>
    <mergeCell ref="DX159:ED159"/>
    <mergeCell ref="EE155:EK155"/>
    <mergeCell ref="EL155:ER155"/>
    <mergeCell ref="ES153:EY153"/>
    <mergeCell ref="DB154:DW154"/>
    <mergeCell ref="DX154:ED154"/>
    <mergeCell ref="EE154:EK154"/>
    <mergeCell ref="EL154:ER154"/>
    <mergeCell ref="ES154:EY154"/>
    <mergeCell ref="DB153:DW153"/>
    <mergeCell ref="DX153:ED153"/>
    <mergeCell ref="ES155:EY155"/>
    <mergeCell ref="DB156:DW156"/>
    <mergeCell ref="DX156:ED156"/>
    <mergeCell ref="EE156:EK156"/>
    <mergeCell ref="EL156:ER156"/>
    <mergeCell ref="ES156:EY156"/>
    <mergeCell ref="DB155:DW155"/>
    <mergeCell ref="DX155:ED155"/>
    <mergeCell ref="EE151:EK151"/>
    <mergeCell ref="EL151:ER151"/>
    <mergeCell ref="ES149:EY149"/>
    <mergeCell ref="DB150:DW150"/>
    <mergeCell ref="DX150:ED150"/>
    <mergeCell ref="EE150:EK150"/>
    <mergeCell ref="EL150:ER150"/>
    <mergeCell ref="ES150:EY150"/>
    <mergeCell ref="DB149:DW149"/>
    <mergeCell ref="DX149:ED149"/>
    <mergeCell ref="ES151:EY151"/>
    <mergeCell ref="DB152:DW152"/>
    <mergeCell ref="DX152:ED152"/>
    <mergeCell ref="EE152:EK152"/>
    <mergeCell ref="EL152:ER152"/>
    <mergeCell ref="ES152:EY152"/>
    <mergeCell ref="DB151:DW151"/>
    <mergeCell ref="DX151:ED151"/>
    <mergeCell ref="EE147:EK147"/>
    <mergeCell ref="EL147:ER147"/>
    <mergeCell ref="ES145:EY145"/>
    <mergeCell ref="DB146:DW146"/>
    <mergeCell ref="DX146:ED146"/>
    <mergeCell ref="EE146:EK146"/>
    <mergeCell ref="EL146:ER146"/>
    <mergeCell ref="ES146:EY146"/>
    <mergeCell ref="DB145:DW145"/>
    <mergeCell ref="DX145:ED145"/>
    <mergeCell ref="EE149:EK149"/>
    <mergeCell ref="EL149:ER149"/>
    <mergeCell ref="ES147:EY147"/>
    <mergeCell ref="DB148:DW148"/>
    <mergeCell ref="DX148:ED148"/>
    <mergeCell ref="EE148:EK148"/>
    <mergeCell ref="EL148:ER148"/>
    <mergeCell ref="ES148:EY148"/>
    <mergeCell ref="DB147:DW147"/>
    <mergeCell ref="DX147:ED147"/>
    <mergeCell ref="EE143:EK143"/>
    <mergeCell ref="EL143:ER143"/>
    <mergeCell ref="ES141:EY141"/>
    <mergeCell ref="DB142:DW142"/>
    <mergeCell ref="DX142:ED142"/>
    <mergeCell ref="EE142:EK142"/>
    <mergeCell ref="EL142:ER142"/>
    <mergeCell ref="ES142:EY142"/>
    <mergeCell ref="DB141:DW141"/>
    <mergeCell ref="DX141:ED141"/>
    <mergeCell ref="EE145:EK145"/>
    <mergeCell ref="EL145:ER145"/>
    <mergeCell ref="ES143:EY143"/>
    <mergeCell ref="DB144:DW144"/>
    <mergeCell ref="DX144:ED144"/>
    <mergeCell ref="EE144:EK144"/>
    <mergeCell ref="EL144:ER144"/>
    <mergeCell ref="ES144:EY144"/>
    <mergeCell ref="DB143:DW143"/>
    <mergeCell ref="DX143:ED143"/>
    <mergeCell ref="EE139:EK139"/>
    <mergeCell ref="EL139:ER139"/>
    <mergeCell ref="ES137:EY137"/>
    <mergeCell ref="DB138:DW138"/>
    <mergeCell ref="DX138:ED138"/>
    <mergeCell ref="EE138:EK138"/>
    <mergeCell ref="EL138:ER138"/>
    <mergeCell ref="ES138:EY138"/>
    <mergeCell ref="DB137:DW137"/>
    <mergeCell ref="DX137:ED137"/>
    <mergeCell ref="EE141:EK141"/>
    <mergeCell ref="EL141:ER141"/>
    <mergeCell ref="ES139:EY139"/>
    <mergeCell ref="DB140:DW140"/>
    <mergeCell ref="DX140:ED140"/>
    <mergeCell ref="EE140:EK140"/>
    <mergeCell ref="EL140:ER140"/>
    <mergeCell ref="ES140:EY140"/>
    <mergeCell ref="DB139:DW139"/>
    <mergeCell ref="DX139:ED139"/>
    <mergeCell ref="EE135:EK135"/>
    <mergeCell ref="EL135:ER135"/>
    <mergeCell ref="ES133:EY133"/>
    <mergeCell ref="DB134:DW134"/>
    <mergeCell ref="DX134:ED134"/>
    <mergeCell ref="EE134:EK134"/>
    <mergeCell ref="EL134:ER134"/>
    <mergeCell ref="ES134:EY134"/>
    <mergeCell ref="DB133:DW133"/>
    <mergeCell ref="DX133:ED133"/>
    <mergeCell ref="EE137:EK137"/>
    <mergeCell ref="EL137:ER137"/>
    <mergeCell ref="ES135:EY135"/>
    <mergeCell ref="DB136:DW136"/>
    <mergeCell ref="DX136:ED136"/>
    <mergeCell ref="EE136:EK136"/>
    <mergeCell ref="EL136:ER136"/>
    <mergeCell ref="ES136:EY136"/>
    <mergeCell ref="DB135:DW135"/>
    <mergeCell ref="DX135:ED135"/>
    <mergeCell ref="EE131:EK131"/>
    <mergeCell ref="EL131:ER131"/>
    <mergeCell ref="ES129:EY129"/>
    <mergeCell ref="DB130:DW130"/>
    <mergeCell ref="DX130:ED130"/>
    <mergeCell ref="EE130:EK130"/>
    <mergeCell ref="EL130:ER130"/>
    <mergeCell ref="ES130:EY130"/>
    <mergeCell ref="DB129:DW129"/>
    <mergeCell ref="DX129:ED129"/>
    <mergeCell ref="EE133:EK133"/>
    <mergeCell ref="EL133:ER133"/>
    <mergeCell ref="ES131:EY131"/>
    <mergeCell ref="DB132:DW132"/>
    <mergeCell ref="DX132:ED132"/>
    <mergeCell ref="EE132:EK132"/>
    <mergeCell ref="EL132:ER132"/>
    <mergeCell ref="ES132:EY132"/>
    <mergeCell ref="DB131:DW131"/>
    <mergeCell ref="DX131:ED131"/>
    <mergeCell ref="EE127:EK127"/>
    <mergeCell ref="EL127:ER127"/>
    <mergeCell ref="ES125:EY125"/>
    <mergeCell ref="DB126:DW126"/>
    <mergeCell ref="DX126:ED126"/>
    <mergeCell ref="EE126:EK126"/>
    <mergeCell ref="EL126:ER126"/>
    <mergeCell ref="ES126:EY126"/>
    <mergeCell ref="DB125:DW125"/>
    <mergeCell ref="DX125:ED125"/>
    <mergeCell ref="EE129:EK129"/>
    <mergeCell ref="EL129:ER129"/>
    <mergeCell ref="EE121:EK121"/>
    <mergeCell ref="EL121:ER121"/>
    <mergeCell ref="ES127:EY127"/>
    <mergeCell ref="DB128:DW128"/>
    <mergeCell ref="DX128:ED128"/>
    <mergeCell ref="EE128:EK128"/>
    <mergeCell ref="EL128:ER128"/>
    <mergeCell ref="ES128:EY128"/>
    <mergeCell ref="DB127:DW127"/>
    <mergeCell ref="DX127:ED127"/>
    <mergeCell ref="DB123:DW123"/>
    <mergeCell ref="DX123:ED123"/>
    <mergeCell ref="EE123:EK123"/>
    <mergeCell ref="EL123:ER123"/>
    <mergeCell ref="ES121:EY121"/>
    <mergeCell ref="DB122:DW122"/>
    <mergeCell ref="DX122:ER122"/>
    <mergeCell ref="ES122:EY122"/>
    <mergeCell ref="DB121:DW121"/>
    <mergeCell ref="DX121:ED121"/>
    <mergeCell ref="EE125:EK125"/>
    <mergeCell ref="EL125:ER125"/>
    <mergeCell ref="FC118:GZ118"/>
    <mergeCell ref="FC119:GZ119"/>
    <mergeCell ref="BJ174:BP174"/>
    <mergeCell ref="BQ174:BW174"/>
    <mergeCell ref="C174:X174"/>
    <mergeCell ref="Y174:AE174"/>
    <mergeCell ref="AF174:AL174"/>
    <mergeCell ref="AM174:AS174"/>
    <mergeCell ref="ES123:EY123"/>
    <mergeCell ref="DB124:DW124"/>
    <mergeCell ref="BX174:CD174"/>
    <mergeCell ref="CE174:CK174"/>
    <mergeCell ref="CQ175:CY175"/>
    <mergeCell ref="AR175:AZ175"/>
    <mergeCell ref="DB118:EY118"/>
    <mergeCell ref="DB119:EY119"/>
    <mergeCell ref="DX124:ED124"/>
    <mergeCell ref="EE124:EK124"/>
    <mergeCell ref="EL124:ER124"/>
    <mergeCell ref="ES124:EY124"/>
    <mergeCell ref="BB173:BE173"/>
    <mergeCell ref="BF173:BI173"/>
    <mergeCell ref="C173:X173"/>
    <mergeCell ref="CS173:CY173"/>
    <mergeCell ref="BJ173:BP173"/>
    <mergeCell ref="BQ173:BW173"/>
    <mergeCell ref="BX173:CD173"/>
    <mergeCell ref="CE173:CK173"/>
    <mergeCell ref="Y173:AE173"/>
    <mergeCell ref="AF173:AL173"/>
    <mergeCell ref="BB174:BE174"/>
    <mergeCell ref="BF174:BI174"/>
    <mergeCell ref="CL174:CR174"/>
    <mergeCell ref="CS174:CY174"/>
    <mergeCell ref="CE171:CK171"/>
    <mergeCell ref="CL171:CR171"/>
    <mergeCell ref="CS171:CY171"/>
    <mergeCell ref="BB172:BE172"/>
    <mergeCell ref="BF172:BI172"/>
    <mergeCell ref="CL173:CR173"/>
    <mergeCell ref="C172:X172"/>
    <mergeCell ref="Y172:AE172"/>
    <mergeCell ref="AF172:AL172"/>
    <mergeCell ref="AM172:AS172"/>
    <mergeCell ref="AT172:AZ172"/>
    <mergeCell ref="AT174:AZ174"/>
    <mergeCell ref="AM173:AS173"/>
    <mergeCell ref="AT173:AZ173"/>
    <mergeCell ref="BJ172:BP172"/>
    <mergeCell ref="BQ172:BW172"/>
    <mergeCell ref="BX172:CD172"/>
    <mergeCell ref="CE172:CK172"/>
    <mergeCell ref="CL172:CR172"/>
    <mergeCell ref="CS172:CY172"/>
    <mergeCell ref="CS169:CY169"/>
    <mergeCell ref="AT167:AZ167"/>
    <mergeCell ref="BB167:BE167"/>
    <mergeCell ref="BF167:BI167"/>
    <mergeCell ref="BJ167:BP167"/>
    <mergeCell ref="BQ167:BW167"/>
    <mergeCell ref="BX167:CD167"/>
    <mergeCell ref="CS170:CY170"/>
    <mergeCell ref="AT170:AZ170"/>
    <mergeCell ref="BB170:BE170"/>
    <mergeCell ref="BF170:BI170"/>
    <mergeCell ref="BJ170:BP170"/>
    <mergeCell ref="BQ170:BW170"/>
    <mergeCell ref="BX170:CD170"/>
    <mergeCell ref="C171:X171"/>
    <mergeCell ref="Y171:AE171"/>
    <mergeCell ref="AF171:AL171"/>
    <mergeCell ref="AM171:AS171"/>
    <mergeCell ref="AT171:AZ171"/>
    <mergeCell ref="BB171:BE171"/>
    <mergeCell ref="AM169:AS169"/>
    <mergeCell ref="AT169:AZ169"/>
    <mergeCell ref="BF171:BI171"/>
    <mergeCell ref="BJ171:BP171"/>
    <mergeCell ref="BQ171:BW171"/>
    <mergeCell ref="BX171:CD171"/>
    <mergeCell ref="C169:X169"/>
    <mergeCell ref="C170:X170"/>
    <mergeCell ref="Y170:AE170"/>
    <mergeCell ref="AF170:AL170"/>
    <mergeCell ref="AM170:AS170"/>
    <mergeCell ref="CE170:CK170"/>
    <mergeCell ref="CL170:CR170"/>
    <mergeCell ref="AT168:AZ168"/>
    <mergeCell ref="BB168:BE168"/>
    <mergeCell ref="BF168:BI168"/>
    <mergeCell ref="BJ168:BP168"/>
    <mergeCell ref="C168:X168"/>
    <mergeCell ref="Y167:AE167"/>
    <mergeCell ref="AF167:AL167"/>
    <mergeCell ref="AM167:AS167"/>
    <mergeCell ref="CE165:CK165"/>
    <mergeCell ref="CL165:CR165"/>
    <mergeCell ref="CE168:CK168"/>
    <mergeCell ref="Y169:AE169"/>
    <mergeCell ref="AF169:AL169"/>
    <mergeCell ref="CE167:CK167"/>
    <mergeCell ref="CL167:CR167"/>
    <mergeCell ref="BB169:BE169"/>
    <mergeCell ref="BF169:BI169"/>
    <mergeCell ref="BJ169:BP169"/>
    <mergeCell ref="BQ169:BW169"/>
    <mergeCell ref="BX169:CD169"/>
    <mergeCell ref="CE169:CK169"/>
    <mergeCell ref="Y168:AE168"/>
    <mergeCell ref="CL169:CR169"/>
    <mergeCell ref="C166:X166"/>
    <mergeCell ref="Y166:AE166"/>
    <mergeCell ref="AF166:AL166"/>
    <mergeCell ref="AM166:AS166"/>
    <mergeCell ref="AT166:AZ166"/>
    <mergeCell ref="C165:X165"/>
    <mergeCell ref="Y165:AE165"/>
    <mergeCell ref="AF165:AL165"/>
    <mergeCell ref="CL168:CR168"/>
    <mergeCell ref="CS168:CY168"/>
    <mergeCell ref="C167:X167"/>
    <mergeCell ref="BQ168:BW168"/>
    <mergeCell ref="BX168:CD168"/>
    <mergeCell ref="AF168:AL168"/>
    <mergeCell ref="AM168:AS168"/>
    <mergeCell ref="CS167:CY167"/>
    <mergeCell ref="CE164:CK164"/>
    <mergeCell ref="CL164:CR164"/>
    <mergeCell ref="CS164:CY164"/>
    <mergeCell ref="BX166:CD166"/>
    <mergeCell ref="CE166:CK166"/>
    <mergeCell ref="CL166:CR166"/>
    <mergeCell ref="CS166:CY166"/>
    <mergeCell ref="BX164:CD164"/>
    <mergeCell ref="BX165:CD165"/>
    <mergeCell ref="BB165:BE165"/>
    <mergeCell ref="BF165:BI165"/>
    <mergeCell ref="BJ165:BP165"/>
    <mergeCell ref="BQ165:BW165"/>
    <mergeCell ref="AT164:AZ164"/>
    <mergeCell ref="BB164:BE164"/>
    <mergeCell ref="BF164:BI164"/>
    <mergeCell ref="BJ164:BP164"/>
    <mergeCell ref="BQ164:BW164"/>
    <mergeCell ref="CS165:CY165"/>
    <mergeCell ref="BB166:BE166"/>
    <mergeCell ref="BF166:BI166"/>
    <mergeCell ref="BJ166:BP166"/>
    <mergeCell ref="BQ166:BW166"/>
    <mergeCell ref="AF161:AL161"/>
    <mergeCell ref="AM161:AS161"/>
    <mergeCell ref="CE161:CK161"/>
    <mergeCell ref="CL161:CR161"/>
    <mergeCell ref="C163:X163"/>
    <mergeCell ref="CL162:CR162"/>
    <mergeCell ref="CS162:CY162"/>
    <mergeCell ref="C164:X164"/>
    <mergeCell ref="Y164:AE164"/>
    <mergeCell ref="AF164:AL164"/>
    <mergeCell ref="AM164:AS164"/>
    <mergeCell ref="CE162:CK162"/>
    <mergeCell ref="Y163:AE163"/>
    <mergeCell ref="AF163:AL163"/>
    <mergeCell ref="AM165:AS165"/>
    <mergeCell ref="AT165:AZ165"/>
    <mergeCell ref="BB163:BE163"/>
    <mergeCell ref="BF163:BI163"/>
    <mergeCell ref="BJ163:BP163"/>
    <mergeCell ref="BQ163:BW163"/>
    <mergeCell ref="BX163:CD163"/>
    <mergeCell ref="CE163:CK163"/>
    <mergeCell ref="Y162:AE162"/>
    <mergeCell ref="C160:X160"/>
    <mergeCell ref="Y160:AE160"/>
    <mergeCell ref="AF160:AL160"/>
    <mergeCell ref="AM160:AS160"/>
    <mergeCell ref="AT160:AZ160"/>
    <mergeCell ref="C159:X159"/>
    <mergeCell ref="Y159:AE159"/>
    <mergeCell ref="AF159:AL159"/>
    <mergeCell ref="AM159:AS159"/>
    <mergeCell ref="AT159:AZ159"/>
    <mergeCell ref="CS161:CY161"/>
    <mergeCell ref="CL163:CR163"/>
    <mergeCell ref="CS163:CY163"/>
    <mergeCell ref="AT161:AZ161"/>
    <mergeCell ref="BB161:BE161"/>
    <mergeCell ref="BF161:BI161"/>
    <mergeCell ref="BJ161:BP161"/>
    <mergeCell ref="BQ161:BW161"/>
    <mergeCell ref="BX161:CD161"/>
    <mergeCell ref="AM163:AS163"/>
    <mergeCell ref="AT163:AZ163"/>
    <mergeCell ref="C161:X161"/>
    <mergeCell ref="BQ162:BW162"/>
    <mergeCell ref="BX162:CD162"/>
    <mergeCell ref="AF162:AL162"/>
    <mergeCell ref="AM162:AS162"/>
    <mergeCell ref="AT162:AZ162"/>
    <mergeCell ref="BB162:BE162"/>
    <mergeCell ref="BF162:BI162"/>
    <mergeCell ref="BJ162:BP162"/>
    <mergeCell ref="C162:X162"/>
    <mergeCell ref="Y161:AE161"/>
    <mergeCell ref="CE158:CK158"/>
    <mergeCell ref="CL158:CR158"/>
    <mergeCell ref="CS158:CY158"/>
    <mergeCell ref="BX160:CD160"/>
    <mergeCell ref="CE160:CK160"/>
    <mergeCell ref="CL160:CR160"/>
    <mergeCell ref="CS160:CY160"/>
    <mergeCell ref="BX158:CD158"/>
    <mergeCell ref="BX159:CD159"/>
    <mergeCell ref="BB159:BE159"/>
    <mergeCell ref="AM157:AS157"/>
    <mergeCell ref="AT157:AZ157"/>
    <mergeCell ref="BF159:BI159"/>
    <mergeCell ref="BJ159:BP159"/>
    <mergeCell ref="BQ159:BW159"/>
    <mergeCell ref="AT158:AZ158"/>
    <mergeCell ref="BB158:BE158"/>
    <mergeCell ref="BF158:BI158"/>
    <mergeCell ref="BJ158:BP158"/>
    <mergeCell ref="BQ158:BW158"/>
    <mergeCell ref="CE159:CK159"/>
    <mergeCell ref="CL159:CR159"/>
    <mergeCell ref="CS159:CY159"/>
    <mergeCell ref="BB160:BE160"/>
    <mergeCell ref="BF160:BI160"/>
    <mergeCell ref="BJ160:BP160"/>
    <mergeCell ref="BQ160:BW160"/>
    <mergeCell ref="C157:X157"/>
    <mergeCell ref="CL156:CR156"/>
    <mergeCell ref="CS156:CY156"/>
    <mergeCell ref="C158:X158"/>
    <mergeCell ref="Y158:AE158"/>
    <mergeCell ref="AF158:AL158"/>
    <mergeCell ref="AM158:AS158"/>
    <mergeCell ref="CE156:CK156"/>
    <mergeCell ref="Y157:AE157"/>
    <mergeCell ref="AF157:AL157"/>
    <mergeCell ref="CE155:CK155"/>
    <mergeCell ref="CL155:CR155"/>
    <mergeCell ref="BB157:BE157"/>
    <mergeCell ref="BF157:BI157"/>
    <mergeCell ref="BJ157:BP157"/>
    <mergeCell ref="BQ157:BW157"/>
    <mergeCell ref="BX157:CD157"/>
    <mergeCell ref="CE157:CK157"/>
    <mergeCell ref="Y156:AE156"/>
    <mergeCell ref="CS155:CY155"/>
    <mergeCell ref="CL157:CR157"/>
    <mergeCell ref="CS157:CY157"/>
    <mergeCell ref="AT155:AZ155"/>
    <mergeCell ref="BB155:BE155"/>
    <mergeCell ref="BF155:BI155"/>
    <mergeCell ref="BJ155:BP155"/>
    <mergeCell ref="BQ155:BW155"/>
    <mergeCell ref="BX155:CD155"/>
    <mergeCell ref="C155:X155"/>
    <mergeCell ref="BQ156:BW156"/>
    <mergeCell ref="BX156:CD156"/>
    <mergeCell ref="AF156:AL156"/>
    <mergeCell ref="AM156:AS156"/>
    <mergeCell ref="AT156:AZ156"/>
    <mergeCell ref="BB156:BE156"/>
    <mergeCell ref="BF156:BI156"/>
    <mergeCell ref="BJ156:BP156"/>
    <mergeCell ref="C156:X156"/>
    <mergeCell ref="Y155:AE155"/>
    <mergeCell ref="AF155:AL155"/>
    <mergeCell ref="AM155:AS155"/>
    <mergeCell ref="CE153:CK153"/>
    <mergeCell ref="CL153:CR153"/>
    <mergeCell ref="CS153:CY153"/>
    <mergeCell ref="BB154:BE154"/>
    <mergeCell ref="BF154:BI154"/>
    <mergeCell ref="BJ154:BP154"/>
    <mergeCell ref="BQ154:BW154"/>
    <mergeCell ref="C154:X154"/>
    <mergeCell ref="Y154:AE154"/>
    <mergeCell ref="AF154:AL154"/>
    <mergeCell ref="AM154:AS154"/>
    <mergeCell ref="AT154:AZ154"/>
    <mergeCell ref="C153:X153"/>
    <mergeCell ref="Y153:AE153"/>
    <mergeCell ref="AF153:AL153"/>
    <mergeCell ref="AM153:AS153"/>
    <mergeCell ref="AT153:AZ153"/>
    <mergeCell ref="CE152:CK152"/>
    <mergeCell ref="CL152:CR152"/>
    <mergeCell ref="CS152:CY152"/>
    <mergeCell ref="BX154:CD154"/>
    <mergeCell ref="CE154:CK154"/>
    <mergeCell ref="CL154:CR154"/>
    <mergeCell ref="CS154:CY154"/>
    <mergeCell ref="BX152:CD152"/>
    <mergeCell ref="BX153:CD153"/>
    <mergeCell ref="BB153:BE153"/>
    <mergeCell ref="AM151:AS151"/>
    <mergeCell ref="AT151:AZ151"/>
    <mergeCell ref="BF153:BI153"/>
    <mergeCell ref="BJ153:BP153"/>
    <mergeCell ref="BQ153:BW153"/>
    <mergeCell ref="AT152:AZ152"/>
    <mergeCell ref="BB152:BE152"/>
    <mergeCell ref="BF152:BI152"/>
    <mergeCell ref="BJ152:BP152"/>
    <mergeCell ref="BQ152:BW152"/>
    <mergeCell ref="C151:X151"/>
    <mergeCell ref="CL150:CR150"/>
    <mergeCell ref="CS150:CY150"/>
    <mergeCell ref="C152:X152"/>
    <mergeCell ref="Y152:AE152"/>
    <mergeCell ref="AF152:AL152"/>
    <mergeCell ref="AM152:AS152"/>
    <mergeCell ref="CE150:CK150"/>
    <mergeCell ref="Y151:AE151"/>
    <mergeCell ref="AF151:AL151"/>
    <mergeCell ref="CE149:CK149"/>
    <mergeCell ref="CL149:CR149"/>
    <mergeCell ref="BB151:BE151"/>
    <mergeCell ref="BF151:BI151"/>
    <mergeCell ref="BJ151:BP151"/>
    <mergeCell ref="BQ151:BW151"/>
    <mergeCell ref="BX151:CD151"/>
    <mergeCell ref="CE151:CK151"/>
    <mergeCell ref="Y150:AE150"/>
    <mergeCell ref="CS149:CY149"/>
    <mergeCell ref="CL151:CR151"/>
    <mergeCell ref="CS151:CY151"/>
    <mergeCell ref="AT149:AZ149"/>
    <mergeCell ref="BB149:BE149"/>
    <mergeCell ref="BF149:BI149"/>
    <mergeCell ref="BJ149:BP149"/>
    <mergeCell ref="BQ149:BW149"/>
    <mergeCell ref="BX149:CD149"/>
    <mergeCell ref="C149:X149"/>
    <mergeCell ref="BQ150:BW150"/>
    <mergeCell ref="BX150:CD150"/>
    <mergeCell ref="AF150:AL150"/>
    <mergeCell ref="AM150:AS150"/>
    <mergeCell ref="AT150:AZ150"/>
    <mergeCell ref="BB150:BE150"/>
    <mergeCell ref="BF150:BI150"/>
    <mergeCell ref="BJ150:BP150"/>
    <mergeCell ref="C150:X150"/>
    <mergeCell ref="Y149:AE149"/>
    <mergeCell ref="AF149:AL149"/>
    <mergeCell ref="AM149:AS149"/>
    <mergeCell ref="CE147:CK147"/>
    <mergeCell ref="CL147:CR147"/>
    <mergeCell ref="CS147:CY147"/>
    <mergeCell ref="BB148:BE148"/>
    <mergeCell ref="BF148:BI148"/>
    <mergeCell ref="BJ148:BP148"/>
    <mergeCell ref="BQ148:BW148"/>
    <mergeCell ref="C148:X148"/>
    <mergeCell ref="Y148:AE148"/>
    <mergeCell ref="AF148:AL148"/>
    <mergeCell ref="AM148:AS148"/>
    <mergeCell ref="AT148:AZ148"/>
    <mergeCell ref="C147:X147"/>
    <mergeCell ref="Y147:AE147"/>
    <mergeCell ref="AF147:AL147"/>
    <mergeCell ref="AM147:AS147"/>
    <mergeCell ref="AT147:AZ147"/>
    <mergeCell ref="CE146:CK146"/>
    <mergeCell ref="CL146:CR146"/>
    <mergeCell ref="CS146:CY146"/>
    <mergeCell ref="BX148:CD148"/>
    <mergeCell ref="CE148:CK148"/>
    <mergeCell ref="CL148:CR148"/>
    <mergeCell ref="CS148:CY148"/>
    <mergeCell ref="BX146:CD146"/>
    <mergeCell ref="BX147:CD147"/>
    <mergeCell ref="BB147:BE147"/>
    <mergeCell ref="AM145:AS145"/>
    <mergeCell ref="AT145:AZ145"/>
    <mergeCell ref="BF147:BI147"/>
    <mergeCell ref="BJ147:BP147"/>
    <mergeCell ref="BQ147:BW147"/>
    <mergeCell ref="AT146:AZ146"/>
    <mergeCell ref="BB146:BE146"/>
    <mergeCell ref="BF146:BI146"/>
    <mergeCell ref="BJ146:BP146"/>
    <mergeCell ref="BQ146:BW146"/>
    <mergeCell ref="C145:X145"/>
    <mergeCell ref="CL144:CR144"/>
    <mergeCell ref="CS144:CY144"/>
    <mergeCell ref="C146:X146"/>
    <mergeCell ref="Y146:AE146"/>
    <mergeCell ref="AF146:AL146"/>
    <mergeCell ref="AM146:AS146"/>
    <mergeCell ref="CE144:CK144"/>
    <mergeCell ref="Y145:AE145"/>
    <mergeCell ref="AF145:AL145"/>
    <mergeCell ref="CE143:CK143"/>
    <mergeCell ref="CL143:CR143"/>
    <mergeCell ref="BB145:BE145"/>
    <mergeCell ref="BF145:BI145"/>
    <mergeCell ref="BJ145:BP145"/>
    <mergeCell ref="BQ145:BW145"/>
    <mergeCell ref="BX145:CD145"/>
    <mergeCell ref="CE145:CK145"/>
    <mergeCell ref="Y144:AE144"/>
    <mergeCell ref="CS143:CY143"/>
    <mergeCell ref="CL145:CR145"/>
    <mergeCell ref="CS145:CY145"/>
    <mergeCell ref="AT143:AZ143"/>
    <mergeCell ref="BB143:BE143"/>
    <mergeCell ref="BF143:BI143"/>
    <mergeCell ref="BJ143:BP143"/>
    <mergeCell ref="BQ143:BW143"/>
    <mergeCell ref="BX143:CD143"/>
    <mergeCell ref="C143:X143"/>
    <mergeCell ref="BQ144:BW144"/>
    <mergeCell ref="BX144:CD144"/>
    <mergeCell ref="AF144:AL144"/>
    <mergeCell ref="AM144:AS144"/>
    <mergeCell ref="AT144:AZ144"/>
    <mergeCell ref="BB144:BE144"/>
    <mergeCell ref="BF144:BI144"/>
    <mergeCell ref="BJ144:BP144"/>
    <mergeCell ref="C144:X144"/>
    <mergeCell ref="Y143:AE143"/>
    <mergeCell ref="AF143:AL143"/>
    <mergeCell ref="AM143:AS143"/>
    <mergeCell ref="CE141:CK141"/>
    <mergeCell ref="CL141:CR141"/>
    <mergeCell ref="CS141:CY141"/>
    <mergeCell ref="BB142:BE142"/>
    <mergeCell ref="BF142:BI142"/>
    <mergeCell ref="BJ142:BP142"/>
    <mergeCell ref="BQ142:BW142"/>
    <mergeCell ref="C142:X142"/>
    <mergeCell ref="Y142:AE142"/>
    <mergeCell ref="AF142:AL142"/>
    <mergeCell ref="AM142:AS142"/>
    <mergeCell ref="AT142:AZ142"/>
    <mergeCell ref="C141:X141"/>
    <mergeCell ref="Y141:AE141"/>
    <mergeCell ref="AF141:AL141"/>
    <mergeCell ref="AM141:AS141"/>
    <mergeCell ref="AT141:AZ141"/>
    <mergeCell ref="CE140:CK140"/>
    <mergeCell ref="CL140:CR140"/>
    <mergeCell ref="CS140:CY140"/>
    <mergeCell ref="BX142:CD142"/>
    <mergeCell ref="CE142:CK142"/>
    <mergeCell ref="CL142:CR142"/>
    <mergeCell ref="CS142:CY142"/>
    <mergeCell ref="BX140:CD140"/>
    <mergeCell ref="BX141:CD141"/>
    <mergeCell ref="BB141:BE141"/>
    <mergeCell ref="AM139:AS139"/>
    <mergeCell ref="AT139:AZ139"/>
    <mergeCell ref="BF141:BI141"/>
    <mergeCell ref="BJ141:BP141"/>
    <mergeCell ref="BQ141:BW141"/>
    <mergeCell ref="AT140:AZ140"/>
    <mergeCell ref="BB140:BE140"/>
    <mergeCell ref="BF140:BI140"/>
    <mergeCell ref="BJ140:BP140"/>
    <mergeCell ref="BQ140:BW140"/>
    <mergeCell ref="C139:X139"/>
    <mergeCell ref="CL138:CR138"/>
    <mergeCell ref="CS138:CY138"/>
    <mergeCell ref="C140:X140"/>
    <mergeCell ref="Y140:AE140"/>
    <mergeCell ref="AF140:AL140"/>
    <mergeCell ref="AM140:AS140"/>
    <mergeCell ref="CE138:CK138"/>
    <mergeCell ref="Y139:AE139"/>
    <mergeCell ref="AF139:AL139"/>
    <mergeCell ref="CE137:CK137"/>
    <mergeCell ref="CL137:CR137"/>
    <mergeCell ref="BB139:BE139"/>
    <mergeCell ref="BF139:BI139"/>
    <mergeCell ref="BJ139:BP139"/>
    <mergeCell ref="BQ139:BW139"/>
    <mergeCell ref="BX139:CD139"/>
    <mergeCell ref="CE139:CK139"/>
    <mergeCell ref="Y138:AE138"/>
    <mergeCell ref="CS137:CY137"/>
    <mergeCell ref="CL139:CR139"/>
    <mergeCell ref="CS139:CY139"/>
    <mergeCell ref="AT137:AZ137"/>
    <mergeCell ref="BB137:BE137"/>
    <mergeCell ref="BF137:BI137"/>
    <mergeCell ref="BJ137:BP137"/>
    <mergeCell ref="BQ137:BW137"/>
    <mergeCell ref="BX137:CD137"/>
    <mergeCell ref="C137:X137"/>
    <mergeCell ref="BQ138:BW138"/>
    <mergeCell ref="BX138:CD138"/>
    <mergeCell ref="AF138:AL138"/>
    <mergeCell ref="AM138:AS138"/>
    <mergeCell ref="AT138:AZ138"/>
    <mergeCell ref="BB138:BE138"/>
    <mergeCell ref="BF138:BI138"/>
    <mergeCell ref="BJ138:BP138"/>
    <mergeCell ref="C138:X138"/>
    <mergeCell ref="Y137:AE137"/>
    <mergeCell ref="AF137:AL137"/>
    <mergeCell ref="AM137:AS137"/>
    <mergeCell ref="CE135:CK135"/>
    <mergeCell ref="CL135:CR135"/>
    <mergeCell ref="CS135:CY135"/>
    <mergeCell ref="BB136:BE136"/>
    <mergeCell ref="BF136:BI136"/>
    <mergeCell ref="BJ136:BP136"/>
    <mergeCell ref="BQ136:BW136"/>
    <mergeCell ref="C136:X136"/>
    <mergeCell ref="Y136:AE136"/>
    <mergeCell ref="AF136:AL136"/>
    <mergeCell ref="AM136:AS136"/>
    <mergeCell ref="AT136:AZ136"/>
    <mergeCell ref="C135:X135"/>
    <mergeCell ref="Y135:AE135"/>
    <mergeCell ref="AF135:AL135"/>
    <mergeCell ref="AM135:AS135"/>
    <mergeCell ref="AT135:AZ135"/>
    <mergeCell ref="BQ131:BW131"/>
    <mergeCell ref="BX131:CD131"/>
    <mergeCell ref="C131:X131"/>
    <mergeCell ref="BQ132:BW132"/>
    <mergeCell ref="BX132:CD132"/>
    <mergeCell ref="AF132:AL132"/>
    <mergeCell ref="CE134:CK134"/>
    <mergeCell ref="CL134:CR134"/>
    <mergeCell ref="CS134:CY134"/>
    <mergeCell ref="BX136:CD136"/>
    <mergeCell ref="CE136:CK136"/>
    <mergeCell ref="CL136:CR136"/>
    <mergeCell ref="CS136:CY136"/>
    <mergeCell ref="BX134:CD134"/>
    <mergeCell ref="BX135:CD135"/>
    <mergeCell ref="BB135:BE135"/>
    <mergeCell ref="AM133:AS133"/>
    <mergeCell ref="AT133:AZ133"/>
    <mergeCell ref="BF135:BI135"/>
    <mergeCell ref="BJ135:BP135"/>
    <mergeCell ref="BQ135:BW135"/>
    <mergeCell ref="AT134:AZ134"/>
    <mergeCell ref="BB134:BE134"/>
    <mergeCell ref="BF134:BI134"/>
    <mergeCell ref="BJ134:BP134"/>
    <mergeCell ref="BQ134:BW134"/>
    <mergeCell ref="CS128:CY128"/>
    <mergeCell ref="BX130:CD130"/>
    <mergeCell ref="CE130:CK130"/>
    <mergeCell ref="CL130:CR130"/>
    <mergeCell ref="CS130:CY130"/>
    <mergeCell ref="AT128:AZ128"/>
    <mergeCell ref="C133:X133"/>
    <mergeCell ref="CL132:CR132"/>
    <mergeCell ref="CS132:CY132"/>
    <mergeCell ref="C134:X134"/>
    <mergeCell ref="Y134:AE134"/>
    <mergeCell ref="AF134:AL134"/>
    <mergeCell ref="AM134:AS134"/>
    <mergeCell ref="CE132:CK132"/>
    <mergeCell ref="Y133:AE133"/>
    <mergeCell ref="AF133:AL133"/>
    <mergeCell ref="CE131:CK131"/>
    <mergeCell ref="CL131:CR131"/>
    <mergeCell ref="BB133:BE133"/>
    <mergeCell ref="BF133:BI133"/>
    <mergeCell ref="BJ133:BP133"/>
    <mergeCell ref="BQ133:BW133"/>
    <mergeCell ref="BX133:CD133"/>
    <mergeCell ref="CE133:CK133"/>
    <mergeCell ref="Y132:AE132"/>
    <mergeCell ref="CS131:CY131"/>
    <mergeCell ref="CL133:CR133"/>
    <mergeCell ref="CS133:CY133"/>
    <mergeCell ref="AT131:AZ131"/>
    <mergeCell ref="BB131:BE131"/>
    <mergeCell ref="BF131:BI131"/>
    <mergeCell ref="BJ131:BP131"/>
    <mergeCell ref="CS126:CY126"/>
    <mergeCell ref="C127:X127"/>
    <mergeCell ref="Y127:AE127"/>
    <mergeCell ref="AF127:AL127"/>
    <mergeCell ref="CE128:CK128"/>
    <mergeCell ref="CL128:CR128"/>
    <mergeCell ref="AM132:AS132"/>
    <mergeCell ref="AT132:AZ132"/>
    <mergeCell ref="BB132:BE132"/>
    <mergeCell ref="BF132:BI132"/>
    <mergeCell ref="BJ132:BP132"/>
    <mergeCell ref="C132:X132"/>
    <mergeCell ref="Y131:AE131"/>
    <mergeCell ref="AF131:AL131"/>
    <mergeCell ref="AM131:AS131"/>
    <mergeCell ref="CE129:CK129"/>
    <mergeCell ref="CL129:CR129"/>
    <mergeCell ref="CS129:CY129"/>
    <mergeCell ref="BB130:BE130"/>
    <mergeCell ref="BF130:BI130"/>
    <mergeCell ref="BJ130:BP130"/>
    <mergeCell ref="BQ130:BW130"/>
    <mergeCell ref="BX128:CD128"/>
    <mergeCell ref="C130:X130"/>
    <mergeCell ref="Y130:AE130"/>
    <mergeCell ref="AF130:AL130"/>
    <mergeCell ref="AM130:AS130"/>
    <mergeCell ref="AT130:AZ130"/>
    <mergeCell ref="BF129:BI129"/>
    <mergeCell ref="BJ129:BP129"/>
    <mergeCell ref="BQ129:BW129"/>
    <mergeCell ref="BX129:CD129"/>
    <mergeCell ref="BQ125:BW125"/>
    <mergeCell ref="AF126:AL126"/>
    <mergeCell ref="AM126:AS126"/>
    <mergeCell ref="AT126:AZ126"/>
    <mergeCell ref="BB126:BE126"/>
    <mergeCell ref="BF126:BI126"/>
    <mergeCell ref="BJ126:BP126"/>
    <mergeCell ref="BB128:BE128"/>
    <mergeCell ref="BF128:BI128"/>
    <mergeCell ref="BJ128:BP128"/>
    <mergeCell ref="BQ128:BW128"/>
    <mergeCell ref="C129:X129"/>
    <mergeCell ref="Y129:AE129"/>
    <mergeCell ref="AF129:AL129"/>
    <mergeCell ref="AM129:AS129"/>
    <mergeCell ref="AT129:AZ129"/>
    <mergeCell ref="BB129:BE129"/>
    <mergeCell ref="C128:X128"/>
    <mergeCell ref="Y128:AE128"/>
    <mergeCell ref="AF128:AL128"/>
    <mergeCell ref="AM128:AS128"/>
    <mergeCell ref="BQ126:BW126"/>
    <mergeCell ref="BX126:CD126"/>
    <mergeCell ref="BX125:CD125"/>
    <mergeCell ref="C124:X124"/>
    <mergeCell ref="Y124:AE124"/>
    <mergeCell ref="AF124:AL124"/>
    <mergeCell ref="CS123:CY123"/>
    <mergeCell ref="C125:X125"/>
    <mergeCell ref="Y125:AE125"/>
    <mergeCell ref="AF125:AL125"/>
    <mergeCell ref="AM125:AS125"/>
    <mergeCell ref="AT125:AZ125"/>
    <mergeCell ref="CL123:CR123"/>
    <mergeCell ref="CE125:CK125"/>
    <mergeCell ref="CL125:CR125"/>
    <mergeCell ref="AM127:AS127"/>
    <mergeCell ref="AT127:AZ127"/>
    <mergeCell ref="BB127:BE127"/>
    <mergeCell ref="BF127:BI127"/>
    <mergeCell ref="BJ127:BP127"/>
    <mergeCell ref="BQ127:BW127"/>
    <mergeCell ref="CE126:CK126"/>
    <mergeCell ref="CL126:CR126"/>
    <mergeCell ref="C126:X126"/>
    <mergeCell ref="Y126:AE126"/>
    <mergeCell ref="CS125:CY125"/>
    <mergeCell ref="BX127:CD127"/>
    <mergeCell ref="CE127:CK127"/>
    <mergeCell ref="CL127:CR127"/>
    <mergeCell ref="CS127:CY127"/>
    <mergeCell ref="BB125:BI125"/>
    <mergeCell ref="BJ125:BP125"/>
    <mergeCell ref="BQ124:BW124"/>
    <mergeCell ref="BX124:CD124"/>
    <mergeCell ref="CE124:CK124"/>
    <mergeCell ref="CL124:CR124"/>
    <mergeCell ref="CS124:CY124"/>
    <mergeCell ref="CE123:CK123"/>
    <mergeCell ref="AM123:AS123"/>
    <mergeCell ref="AT123:AZ123"/>
    <mergeCell ref="C122:X122"/>
    <mergeCell ref="Y122:AS122"/>
    <mergeCell ref="AT122:AZ122"/>
    <mergeCell ref="BB122:CK122"/>
    <mergeCell ref="BB123:BI123"/>
    <mergeCell ref="BJ123:BP123"/>
    <mergeCell ref="BQ123:BW123"/>
    <mergeCell ref="BX123:CD123"/>
    <mergeCell ref="AM124:AS124"/>
    <mergeCell ref="AT124:AZ124"/>
    <mergeCell ref="BB124:BI124"/>
    <mergeCell ref="BJ124:BP124"/>
    <mergeCell ref="C118:AZ118"/>
    <mergeCell ref="BB118:CY118"/>
    <mergeCell ref="C123:X123"/>
    <mergeCell ref="Y123:AE123"/>
    <mergeCell ref="AF123:AL123"/>
    <mergeCell ref="Y121:AE121"/>
    <mergeCell ref="AF121:AL121"/>
    <mergeCell ref="AM121:AS121"/>
    <mergeCell ref="AT121:AZ121"/>
    <mergeCell ref="BB121:CY121"/>
    <mergeCell ref="C119:AZ119"/>
    <mergeCell ref="BB119:CY119"/>
    <mergeCell ref="C121:X121"/>
    <mergeCell ref="BL114:BU114"/>
    <mergeCell ref="BV114:CE114"/>
    <mergeCell ref="GT111:GZ111"/>
    <mergeCell ref="GM112:GS112"/>
    <mergeCell ref="GT112:GZ112"/>
    <mergeCell ref="BB114:BK114"/>
    <mergeCell ref="GR113:GZ113"/>
    <mergeCell ref="FC111:FJ111"/>
    <mergeCell ref="FK111:FQ111"/>
    <mergeCell ref="FC112:FJ112"/>
    <mergeCell ref="FK112:FQ112"/>
    <mergeCell ref="FR112:FX112"/>
    <mergeCell ref="FY112:GE112"/>
    <mergeCell ref="FR111:FX111"/>
    <mergeCell ref="FY111:GE111"/>
    <mergeCell ref="B111:AG111"/>
    <mergeCell ref="AH111:AP111"/>
    <mergeCell ref="AQ111:AY111"/>
    <mergeCell ref="CL122:CY122"/>
    <mergeCell ref="GT107:GZ107"/>
    <mergeCell ref="GF108:GL108"/>
    <mergeCell ref="GM108:GS108"/>
    <mergeCell ref="GT108:GZ108"/>
    <mergeCell ref="GM109:GS109"/>
    <mergeCell ref="GF112:GL112"/>
    <mergeCell ref="GT109:GZ109"/>
    <mergeCell ref="GF111:GL111"/>
    <mergeCell ref="GM111:GS111"/>
    <mergeCell ref="GF107:GL107"/>
    <mergeCell ref="FC108:FJ108"/>
    <mergeCell ref="FK108:FQ108"/>
    <mergeCell ref="FR108:FX108"/>
    <mergeCell ref="FY108:GE108"/>
    <mergeCell ref="FR106:FX106"/>
    <mergeCell ref="FY106:GE106"/>
    <mergeCell ref="FC106:FJ106"/>
    <mergeCell ref="FR107:FX107"/>
    <mergeCell ref="FY107:GE107"/>
    <mergeCell ref="GT103:GZ103"/>
    <mergeCell ref="FC110:FJ110"/>
    <mergeCell ref="FK110:FQ110"/>
    <mergeCell ref="FR110:FX110"/>
    <mergeCell ref="FY110:GE110"/>
    <mergeCell ref="GF110:GL110"/>
    <mergeCell ref="GM110:GS110"/>
    <mergeCell ref="GT110:GZ110"/>
    <mergeCell ref="FC109:FJ109"/>
    <mergeCell ref="GT106:GZ106"/>
    <mergeCell ref="GT102:GZ102"/>
    <mergeCell ref="FC103:FJ103"/>
    <mergeCell ref="FK103:FQ103"/>
    <mergeCell ref="FR103:FX103"/>
    <mergeCell ref="FY103:GE103"/>
    <mergeCell ref="GF103:GL103"/>
    <mergeCell ref="GM103:GS103"/>
    <mergeCell ref="FC102:FJ102"/>
    <mergeCell ref="FK102:FQ102"/>
    <mergeCell ref="GM102:GS102"/>
    <mergeCell ref="GM105:GS105"/>
    <mergeCell ref="GT105:GZ105"/>
    <mergeCell ref="FC104:FJ104"/>
    <mergeCell ref="FK104:FQ104"/>
    <mergeCell ref="FR104:FX104"/>
    <mergeCell ref="FY104:GE104"/>
    <mergeCell ref="GF104:GL104"/>
    <mergeCell ref="GM104:GS104"/>
    <mergeCell ref="FK109:FQ109"/>
    <mergeCell ref="FR109:FX109"/>
    <mergeCell ref="GF106:GL106"/>
    <mergeCell ref="GM106:GS106"/>
    <mergeCell ref="GT104:GZ104"/>
    <mergeCell ref="FK105:FQ105"/>
    <mergeCell ref="FR105:FX105"/>
    <mergeCell ref="FY105:GE105"/>
    <mergeCell ref="GF105:GL105"/>
    <mergeCell ref="GM107:GS107"/>
    <mergeCell ref="EQ109:EY109"/>
    <mergeCell ref="FR102:FX102"/>
    <mergeCell ref="FY102:GE102"/>
    <mergeCell ref="FC105:FJ105"/>
    <mergeCell ref="FY109:GE109"/>
    <mergeCell ref="GF109:GL109"/>
    <mergeCell ref="FK106:FQ106"/>
    <mergeCell ref="GF102:GL102"/>
    <mergeCell ref="FC107:FJ107"/>
    <mergeCell ref="FK107:FQ107"/>
    <mergeCell ref="GS94:GZ94"/>
    <mergeCell ref="FC99:FJ99"/>
    <mergeCell ref="FK99:FQ99"/>
    <mergeCell ref="FR99:FX99"/>
    <mergeCell ref="GE95:GK95"/>
    <mergeCell ref="GL95:GR95"/>
    <mergeCell ref="GS95:GZ95"/>
    <mergeCell ref="GE94:GK94"/>
    <mergeCell ref="GL94:GR94"/>
    <mergeCell ref="FK100:FQ100"/>
    <mergeCell ref="FR100:FX100"/>
    <mergeCell ref="FC101:FJ101"/>
    <mergeCell ref="FK101:FQ101"/>
    <mergeCell ref="FR101:FX101"/>
    <mergeCell ref="FC95:FI95"/>
    <mergeCell ref="FJ95:FP95"/>
    <mergeCell ref="FQ95:FW95"/>
    <mergeCell ref="FX95:GD95"/>
    <mergeCell ref="GT101:GZ101"/>
    <mergeCell ref="FY99:GL99"/>
    <mergeCell ref="GM99:GS99"/>
    <mergeCell ref="GT99:GZ99"/>
    <mergeCell ref="GF100:GL100"/>
    <mergeCell ref="GM100:GS100"/>
    <mergeCell ref="GT100:GZ100"/>
    <mergeCell ref="GM101:GS101"/>
    <mergeCell ref="GF101:GL101"/>
    <mergeCell ref="GE93:GK93"/>
    <mergeCell ref="GL93:GR93"/>
    <mergeCell ref="FY100:GE100"/>
    <mergeCell ref="FY101:GE101"/>
    <mergeCell ref="FC92:FI92"/>
    <mergeCell ref="FJ92:FP92"/>
    <mergeCell ref="FQ92:FW92"/>
    <mergeCell ref="FX92:GD92"/>
    <mergeCell ref="GE92:GK92"/>
    <mergeCell ref="FC100:FJ100"/>
    <mergeCell ref="FC91:FI91"/>
    <mergeCell ref="FJ91:FP91"/>
    <mergeCell ref="FC93:FI93"/>
    <mergeCell ref="FJ93:FP93"/>
    <mergeCell ref="FQ93:FW93"/>
    <mergeCell ref="FX93:GD93"/>
    <mergeCell ref="FX91:GD91"/>
    <mergeCell ref="GE91:GK91"/>
    <mergeCell ref="GL92:GR92"/>
    <mergeCell ref="GS92:GZ92"/>
    <mergeCell ref="GL91:GR91"/>
    <mergeCell ref="GS91:GZ91"/>
    <mergeCell ref="GE89:GK89"/>
    <mergeCell ref="GL89:GR89"/>
    <mergeCell ref="GS89:GZ89"/>
    <mergeCell ref="GS93:GZ93"/>
    <mergeCell ref="FC94:FI94"/>
    <mergeCell ref="FJ94:FP94"/>
    <mergeCell ref="FQ94:FW94"/>
    <mergeCell ref="FX94:GD94"/>
    <mergeCell ref="GL90:GR90"/>
    <mergeCell ref="GS90:GZ90"/>
    <mergeCell ref="FQ91:FW91"/>
    <mergeCell ref="FC90:FI90"/>
    <mergeCell ref="FJ90:FP90"/>
    <mergeCell ref="FQ90:FW90"/>
    <mergeCell ref="FX90:GD90"/>
    <mergeCell ref="GE90:GK90"/>
    <mergeCell ref="FC89:FI89"/>
    <mergeCell ref="FJ89:FP89"/>
    <mergeCell ref="FQ89:FW89"/>
    <mergeCell ref="FX89:GD89"/>
    <mergeCell ref="FJ87:FP87"/>
    <mergeCell ref="FQ87:FW87"/>
    <mergeCell ref="FX87:GD87"/>
    <mergeCell ref="GE87:GK87"/>
    <mergeCell ref="GL87:GR87"/>
    <mergeCell ref="FQ86:FW86"/>
    <mergeCell ref="FX86:GD86"/>
    <mergeCell ref="GE86:GK86"/>
    <mergeCell ref="GL86:GR86"/>
    <mergeCell ref="GS87:GZ87"/>
    <mergeCell ref="FJ86:FP86"/>
    <mergeCell ref="FC88:FI88"/>
    <mergeCell ref="FJ88:FP88"/>
    <mergeCell ref="FQ88:FW88"/>
    <mergeCell ref="FX88:GD88"/>
    <mergeCell ref="GE88:GK88"/>
    <mergeCell ref="GL88:GR88"/>
    <mergeCell ref="GS88:GZ88"/>
    <mergeCell ref="FC87:FI87"/>
    <mergeCell ref="FC82:FI82"/>
    <mergeCell ref="FJ82:FP82"/>
    <mergeCell ref="FQ82:FW82"/>
    <mergeCell ref="FX82:GD82"/>
    <mergeCell ref="GE82:GK82"/>
    <mergeCell ref="GE80:GK80"/>
    <mergeCell ref="FJ80:FP80"/>
    <mergeCell ref="FQ80:FW80"/>
    <mergeCell ref="FX80:GD80"/>
    <mergeCell ref="GS86:GZ86"/>
    <mergeCell ref="GL82:GR82"/>
    <mergeCell ref="GS82:GZ82"/>
    <mergeCell ref="FC83:FI83"/>
    <mergeCell ref="FJ83:FP83"/>
    <mergeCell ref="FQ83:FW83"/>
    <mergeCell ref="FX83:GD83"/>
    <mergeCell ref="GE83:GK83"/>
    <mergeCell ref="GL83:GR83"/>
    <mergeCell ref="GS83:GZ83"/>
    <mergeCell ref="FC79:FI79"/>
    <mergeCell ref="FJ79:FP79"/>
    <mergeCell ref="FQ79:FW79"/>
    <mergeCell ref="FX79:GD79"/>
    <mergeCell ref="GE79:GK79"/>
    <mergeCell ref="GL79:GR79"/>
    <mergeCell ref="GS79:GZ79"/>
    <mergeCell ref="FC78:FI78"/>
    <mergeCell ref="FJ78:FP78"/>
    <mergeCell ref="GL80:GR80"/>
    <mergeCell ref="GS80:GZ80"/>
    <mergeCell ref="FC81:FI81"/>
    <mergeCell ref="FJ81:FP81"/>
    <mergeCell ref="FQ81:FW81"/>
    <mergeCell ref="FX81:GD81"/>
    <mergeCell ref="GE81:GK81"/>
    <mergeCell ref="GL81:GR81"/>
    <mergeCell ref="GS81:GZ81"/>
    <mergeCell ref="FC80:FI80"/>
    <mergeCell ref="GL77:GR77"/>
    <mergeCell ref="GS77:GZ77"/>
    <mergeCell ref="FC76:FI76"/>
    <mergeCell ref="FJ76:FP76"/>
    <mergeCell ref="FQ76:FW76"/>
    <mergeCell ref="FX76:GD76"/>
    <mergeCell ref="GE76:GK76"/>
    <mergeCell ref="GL76:GR76"/>
    <mergeCell ref="FQ78:FW78"/>
    <mergeCell ref="FX78:GD78"/>
    <mergeCell ref="GE78:GK78"/>
    <mergeCell ref="GL78:GR78"/>
    <mergeCell ref="GS76:GZ76"/>
    <mergeCell ref="FC77:FI77"/>
    <mergeCell ref="FJ77:FP77"/>
    <mergeCell ref="FQ77:FW77"/>
    <mergeCell ref="FX77:GD77"/>
    <mergeCell ref="GE77:GK77"/>
    <mergeCell ref="GS78:GZ78"/>
    <mergeCell ref="FQ74:FW74"/>
    <mergeCell ref="FX74:GD74"/>
    <mergeCell ref="GE74:GK74"/>
    <mergeCell ref="GL74:GR74"/>
    <mergeCell ref="GS72:GZ72"/>
    <mergeCell ref="FC73:FI73"/>
    <mergeCell ref="FJ73:FP73"/>
    <mergeCell ref="FQ73:FW73"/>
    <mergeCell ref="FX73:GD73"/>
    <mergeCell ref="GE73:GK73"/>
    <mergeCell ref="GS74:GZ74"/>
    <mergeCell ref="FC75:FI75"/>
    <mergeCell ref="FJ75:FP75"/>
    <mergeCell ref="FQ75:FW75"/>
    <mergeCell ref="FX75:GD75"/>
    <mergeCell ref="GE75:GK75"/>
    <mergeCell ref="GL75:GR75"/>
    <mergeCell ref="GS75:GZ75"/>
    <mergeCell ref="FC74:FI74"/>
    <mergeCell ref="FJ74:FP74"/>
    <mergeCell ref="FC71:FI71"/>
    <mergeCell ref="FJ71:FP71"/>
    <mergeCell ref="FQ71:FW71"/>
    <mergeCell ref="FX71:GD71"/>
    <mergeCell ref="GE71:GK71"/>
    <mergeCell ref="GL71:GR71"/>
    <mergeCell ref="GS71:GZ71"/>
    <mergeCell ref="FC70:FI70"/>
    <mergeCell ref="FJ70:FP70"/>
    <mergeCell ref="GL73:GR73"/>
    <mergeCell ref="GS73:GZ73"/>
    <mergeCell ref="FC72:FI72"/>
    <mergeCell ref="FJ72:FP72"/>
    <mergeCell ref="FQ72:FW72"/>
    <mergeCell ref="FX72:GD72"/>
    <mergeCell ref="GE72:GK72"/>
    <mergeCell ref="GL72:GR72"/>
    <mergeCell ref="FJ66:FP66"/>
    <mergeCell ref="GL69:GR69"/>
    <mergeCell ref="GS69:GZ69"/>
    <mergeCell ref="FC68:FI68"/>
    <mergeCell ref="FJ68:FP68"/>
    <mergeCell ref="FQ68:FW68"/>
    <mergeCell ref="FX68:GD68"/>
    <mergeCell ref="GE68:GK68"/>
    <mergeCell ref="GL68:GR68"/>
    <mergeCell ref="FQ70:FW70"/>
    <mergeCell ref="FX70:GD70"/>
    <mergeCell ref="GE70:GK70"/>
    <mergeCell ref="GL70:GR70"/>
    <mergeCell ref="GS68:GZ68"/>
    <mergeCell ref="FC69:FI69"/>
    <mergeCell ref="FJ69:FP69"/>
    <mergeCell ref="FQ69:FW69"/>
    <mergeCell ref="FX69:GD69"/>
    <mergeCell ref="GE69:GK69"/>
    <mergeCell ref="GS70:GZ70"/>
    <mergeCell ref="EQ93:EY93"/>
    <mergeCell ref="FC63:FI63"/>
    <mergeCell ref="FJ63:FP63"/>
    <mergeCell ref="FQ63:FW63"/>
    <mergeCell ref="FX63:GD63"/>
    <mergeCell ref="FC64:FI64"/>
    <mergeCell ref="FJ64:FP64"/>
    <mergeCell ref="FQ64:FW64"/>
    <mergeCell ref="FX64:GD64"/>
    <mergeCell ref="GS64:GZ64"/>
    <mergeCell ref="FC65:FI65"/>
    <mergeCell ref="FJ65:FP65"/>
    <mergeCell ref="FQ65:FW65"/>
    <mergeCell ref="FX65:GD65"/>
    <mergeCell ref="GE65:GK65"/>
    <mergeCell ref="GL65:GR65"/>
    <mergeCell ref="GS65:GZ65"/>
    <mergeCell ref="FQ66:FW66"/>
    <mergeCell ref="FX66:GD66"/>
    <mergeCell ref="GE66:GK66"/>
    <mergeCell ref="GL66:GR66"/>
    <mergeCell ref="GE64:GK64"/>
    <mergeCell ref="GL64:GR64"/>
    <mergeCell ref="GS66:GZ66"/>
    <mergeCell ref="FC67:FI67"/>
    <mergeCell ref="FJ67:FP67"/>
    <mergeCell ref="EQ82:EY82"/>
    <mergeCell ref="EQ83:EY83"/>
    <mergeCell ref="EQ86:EY86"/>
    <mergeCell ref="GL67:GR67"/>
    <mergeCell ref="GS67:GZ67"/>
    <mergeCell ref="FC66:FI66"/>
    <mergeCell ref="EQ77:EY77"/>
    <mergeCell ref="EQ79:EY79"/>
    <mergeCell ref="EQ80:EY80"/>
    <mergeCell ref="EE99:EJ99"/>
    <mergeCell ref="EK99:EP99"/>
    <mergeCell ref="EQ99:EY99"/>
    <mergeCell ref="DW99:ED99"/>
    <mergeCell ref="EQ87:EY87"/>
    <mergeCell ref="EQ88:EY88"/>
    <mergeCell ref="EQ89:EY89"/>
    <mergeCell ref="EQ90:EY90"/>
    <mergeCell ref="EQ105:EY105"/>
    <mergeCell ref="EQ106:EY106"/>
    <mergeCell ref="EQ107:EY107"/>
    <mergeCell ref="EQ100:EY100"/>
    <mergeCell ref="EQ101:EY101"/>
    <mergeCell ref="FC59:GZ59"/>
    <mergeCell ref="FC60:GZ60"/>
    <mergeCell ref="FC62:GZ62"/>
    <mergeCell ref="EQ104:EY104"/>
    <mergeCell ref="EQ94:EY94"/>
    <mergeCell ref="EQ81:EY81"/>
    <mergeCell ref="GE63:GK63"/>
    <mergeCell ref="GL63:GR63"/>
    <mergeCell ref="GS63:GZ63"/>
    <mergeCell ref="FQ67:FW67"/>
    <mergeCell ref="FX67:GD67"/>
    <mergeCell ref="GE67:GK67"/>
    <mergeCell ref="EQ67:EY67"/>
    <mergeCell ref="EQ68:EY68"/>
    <mergeCell ref="EQ69:EY69"/>
    <mergeCell ref="EQ95:EY95"/>
    <mergeCell ref="EQ91:EY91"/>
    <mergeCell ref="EQ92:EY92"/>
    <mergeCell ref="CP111:CY111"/>
    <mergeCell ref="BB112:BK112"/>
    <mergeCell ref="BL112:BU112"/>
    <mergeCell ref="BV112:CE112"/>
    <mergeCell ref="CF112:CO112"/>
    <mergeCell ref="CP112:CY112"/>
    <mergeCell ref="BB111:BK111"/>
    <mergeCell ref="BL111:BU111"/>
    <mergeCell ref="BV111:CE111"/>
    <mergeCell ref="CF111:CO111"/>
    <mergeCell ref="CF114:CO114"/>
    <mergeCell ref="CP114:CY114"/>
    <mergeCell ref="BB113:BK113"/>
    <mergeCell ref="BL113:BU113"/>
    <mergeCell ref="BV113:CE113"/>
    <mergeCell ref="CF113:CO113"/>
    <mergeCell ref="CP113:CY113"/>
    <mergeCell ref="CP109:CY109"/>
    <mergeCell ref="BB110:BK110"/>
    <mergeCell ref="BL110:BU110"/>
    <mergeCell ref="BV110:CE110"/>
    <mergeCell ref="CF110:CO110"/>
    <mergeCell ref="CP110:CY110"/>
    <mergeCell ref="BB109:BK109"/>
    <mergeCell ref="BL109:BU109"/>
    <mergeCell ref="BV109:CE109"/>
    <mergeCell ref="CF109:CO109"/>
    <mergeCell ref="CF103:CO103"/>
    <mergeCell ref="CP105:CY105"/>
    <mergeCell ref="BB106:BK106"/>
    <mergeCell ref="DB59:EY59"/>
    <mergeCell ref="DB60:EY60"/>
    <mergeCell ref="EQ63:EY63"/>
    <mergeCell ref="EQ64:EY64"/>
    <mergeCell ref="EQ65:EY65"/>
    <mergeCell ref="EQ66:EY66"/>
    <mergeCell ref="EQ70:EY70"/>
    <mergeCell ref="EQ71:EY71"/>
    <mergeCell ref="EQ72:EY72"/>
    <mergeCell ref="EQ73:EY73"/>
    <mergeCell ref="EQ74:EY74"/>
    <mergeCell ref="EQ75:EY75"/>
    <mergeCell ref="EQ76:EY76"/>
    <mergeCell ref="CP107:CY107"/>
    <mergeCell ref="BB108:BK108"/>
    <mergeCell ref="BL108:BU108"/>
    <mergeCell ref="BV108:CE108"/>
    <mergeCell ref="CF108:CO108"/>
    <mergeCell ref="CP108:CY108"/>
    <mergeCell ref="BB107:BK107"/>
    <mergeCell ref="BL107:BU107"/>
    <mergeCell ref="BV107:CE107"/>
    <mergeCell ref="CF107:CO107"/>
    <mergeCell ref="CP103:CY103"/>
    <mergeCell ref="BB104:BK104"/>
    <mergeCell ref="BL104:BU104"/>
    <mergeCell ref="BV104:CE104"/>
    <mergeCell ref="CF104:CO104"/>
    <mergeCell ref="CP104:CY104"/>
    <mergeCell ref="BB103:BK103"/>
    <mergeCell ref="BL103:BU103"/>
    <mergeCell ref="BV103:CE103"/>
    <mergeCell ref="BL106:BU106"/>
    <mergeCell ref="BV106:CE106"/>
    <mergeCell ref="CF106:CO106"/>
    <mergeCell ref="CP106:CY106"/>
    <mergeCell ref="BB105:BK105"/>
    <mergeCell ref="BL105:BU105"/>
    <mergeCell ref="BV105:CE105"/>
    <mergeCell ref="CF105:CO105"/>
    <mergeCell ref="CP99:CY99"/>
    <mergeCell ref="BB100:BK100"/>
    <mergeCell ref="BL100:BU100"/>
    <mergeCell ref="BV100:CE100"/>
    <mergeCell ref="CF100:CO100"/>
    <mergeCell ref="CP100:CY100"/>
    <mergeCell ref="BB99:BK99"/>
    <mergeCell ref="BL99:BU99"/>
    <mergeCell ref="BV99:CE99"/>
    <mergeCell ref="CF99:CO99"/>
    <mergeCell ref="CP101:CY101"/>
    <mergeCell ref="BB102:BK102"/>
    <mergeCell ref="BL102:BU102"/>
    <mergeCell ref="BV102:CE102"/>
    <mergeCell ref="CF102:CO102"/>
    <mergeCell ref="CP102:CY102"/>
    <mergeCell ref="BB101:BK101"/>
    <mergeCell ref="BL101:BU101"/>
    <mergeCell ref="BV101:CE101"/>
    <mergeCell ref="CF101:CO101"/>
    <mergeCell ref="CP95:CY95"/>
    <mergeCell ref="BB96:BK96"/>
    <mergeCell ref="BL96:BU96"/>
    <mergeCell ref="BV96:CE96"/>
    <mergeCell ref="CF96:CO96"/>
    <mergeCell ref="CP96:CY96"/>
    <mergeCell ref="BB95:BK95"/>
    <mergeCell ref="BL95:BU95"/>
    <mergeCell ref="BV95:CE95"/>
    <mergeCell ref="CF95:CO95"/>
    <mergeCell ref="CP97:CY97"/>
    <mergeCell ref="BB98:BK98"/>
    <mergeCell ref="BL98:BU98"/>
    <mergeCell ref="BV98:CE98"/>
    <mergeCell ref="CF98:CO98"/>
    <mergeCell ref="CP98:CY98"/>
    <mergeCell ref="BB97:BK97"/>
    <mergeCell ref="BL97:BU97"/>
    <mergeCell ref="BV97:CE97"/>
    <mergeCell ref="CF97:CO97"/>
    <mergeCell ref="CP91:CY91"/>
    <mergeCell ref="BB92:BK92"/>
    <mergeCell ref="BL92:BU92"/>
    <mergeCell ref="BV92:CE92"/>
    <mergeCell ref="CF92:CO92"/>
    <mergeCell ref="CP92:CY92"/>
    <mergeCell ref="BB91:BK91"/>
    <mergeCell ref="BL91:BU91"/>
    <mergeCell ref="BV91:CE91"/>
    <mergeCell ref="CF91:CO91"/>
    <mergeCell ref="CP93:CY93"/>
    <mergeCell ref="BB94:BK94"/>
    <mergeCell ref="BL94:BU94"/>
    <mergeCell ref="BV94:CE94"/>
    <mergeCell ref="CF94:CO94"/>
    <mergeCell ref="CP94:CY94"/>
    <mergeCell ref="BB93:BK93"/>
    <mergeCell ref="BL93:BU93"/>
    <mergeCell ref="BV93:CE93"/>
    <mergeCell ref="CF93:CO93"/>
    <mergeCell ref="CP87:CY87"/>
    <mergeCell ref="BB88:BK88"/>
    <mergeCell ref="BL88:BU88"/>
    <mergeCell ref="BV88:CE88"/>
    <mergeCell ref="CF88:CO88"/>
    <mergeCell ref="CP88:CY88"/>
    <mergeCell ref="BB87:BK87"/>
    <mergeCell ref="BL87:BU87"/>
    <mergeCell ref="BV87:CE87"/>
    <mergeCell ref="CF87:CO87"/>
    <mergeCell ref="CP89:CY89"/>
    <mergeCell ref="BB90:BK90"/>
    <mergeCell ref="BL90:BU90"/>
    <mergeCell ref="BV90:CE90"/>
    <mergeCell ref="CF90:CO90"/>
    <mergeCell ref="CP90:CY90"/>
    <mergeCell ref="BB89:BK89"/>
    <mergeCell ref="BL89:BU89"/>
    <mergeCell ref="BV89:CE89"/>
    <mergeCell ref="CF89:CO89"/>
    <mergeCell ref="CP83:CY83"/>
    <mergeCell ref="BB84:BK84"/>
    <mergeCell ref="BL84:BU84"/>
    <mergeCell ref="BV84:CE84"/>
    <mergeCell ref="CF84:CO84"/>
    <mergeCell ref="CP84:CY84"/>
    <mergeCell ref="BB83:BK83"/>
    <mergeCell ref="BL83:BU83"/>
    <mergeCell ref="BV83:CE83"/>
    <mergeCell ref="CF83:CO83"/>
    <mergeCell ref="CP85:CY85"/>
    <mergeCell ref="BB86:BK86"/>
    <mergeCell ref="BL86:BU86"/>
    <mergeCell ref="BV86:CE86"/>
    <mergeCell ref="CF86:CO86"/>
    <mergeCell ref="CP86:CY86"/>
    <mergeCell ref="BB85:BK85"/>
    <mergeCell ref="BL85:BU85"/>
    <mergeCell ref="BV85:CE85"/>
    <mergeCell ref="CF85:CO85"/>
    <mergeCell ref="CP79:CY79"/>
    <mergeCell ref="BB80:BK80"/>
    <mergeCell ref="BL80:BU80"/>
    <mergeCell ref="BV80:CE80"/>
    <mergeCell ref="CF80:CO80"/>
    <mergeCell ref="CP80:CY80"/>
    <mergeCell ref="BB79:BK79"/>
    <mergeCell ref="BL79:BU79"/>
    <mergeCell ref="BV79:CE79"/>
    <mergeCell ref="CF79:CO79"/>
    <mergeCell ref="CP81:CY81"/>
    <mergeCell ref="BB82:BK82"/>
    <mergeCell ref="BL82:BU82"/>
    <mergeCell ref="BV82:CE82"/>
    <mergeCell ref="CF82:CO82"/>
    <mergeCell ref="CP82:CY82"/>
    <mergeCell ref="BB81:BK81"/>
    <mergeCell ref="BL81:BU81"/>
    <mergeCell ref="BV81:CE81"/>
    <mergeCell ref="CF81:CO81"/>
    <mergeCell ref="CP75:CY75"/>
    <mergeCell ref="BB76:BK76"/>
    <mergeCell ref="BL76:BU76"/>
    <mergeCell ref="BV76:CE76"/>
    <mergeCell ref="CF76:CO76"/>
    <mergeCell ref="CP76:CY76"/>
    <mergeCell ref="BB75:BK75"/>
    <mergeCell ref="BL75:BU75"/>
    <mergeCell ref="BV75:CE75"/>
    <mergeCell ref="CF75:CO75"/>
    <mergeCell ref="CP77:CY77"/>
    <mergeCell ref="BB78:BK78"/>
    <mergeCell ref="BL78:BU78"/>
    <mergeCell ref="BV78:CE78"/>
    <mergeCell ref="CF78:CO78"/>
    <mergeCell ref="CP78:CY78"/>
    <mergeCell ref="BB77:BK77"/>
    <mergeCell ref="BL77:BU77"/>
    <mergeCell ref="BV77:CE77"/>
    <mergeCell ref="CF77:CO77"/>
    <mergeCell ref="CP71:CY71"/>
    <mergeCell ref="BB72:BK72"/>
    <mergeCell ref="BL72:BU72"/>
    <mergeCell ref="BV72:CE72"/>
    <mergeCell ref="CF72:CO72"/>
    <mergeCell ref="CP72:CY72"/>
    <mergeCell ref="BB71:BK71"/>
    <mergeCell ref="BL71:BU71"/>
    <mergeCell ref="BV71:CE71"/>
    <mergeCell ref="CF71:CO71"/>
    <mergeCell ref="CP73:CY73"/>
    <mergeCell ref="BB74:BK74"/>
    <mergeCell ref="BL74:BU74"/>
    <mergeCell ref="BV74:CE74"/>
    <mergeCell ref="CF74:CO74"/>
    <mergeCell ref="CP74:CY74"/>
    <mergeCell ref="BB73:BK73"/>
    <mergeCell ref="BL73:BU73"/>
    <mergeCell ref="BV73:CE73"/>
    <mergeCell ref="CF73:CO73"/>
    <mergeCell ref="CP67:CY67"/>
    <mergeCell ref="BB68:BK68"/>
    <mergeCell ref="BL68:BU68"/>
    <mergeCell ref="BV68:CE68"/>
    <mergeCell ref="CF68:CO68"/>
    <mergeCell ref="CP68:CY68"/>
    <mergeCell ref="BB67:BK67"/>
    <mergeCell ref="BL67:BU67"/>
    <mergeCell ref="BV67:CE67"/>
    <mergeCell ref="CF67:CO67"/>
    <mergeCell ref="CP69:CY69"/>
    <mergeCell ref="BB70:BK70"/>
    <mergeCell ref="BL70:BU70"/>
    <mergeCell ref="BV70:CE70"/>
    <mergeCell ref="CF70:CO70"/>
    <mergeCell ref="CP70:CY70"/>
    <mergeCell ref="BB69:BK69"/>
    <mergeCell ref="BL69:BU69"/>
    <mergeCell ref="BV69:CE69"/>
    <mergeCell ref="CF69:CO69"/>
    <mergeCell ref="EP53:EY53"/>
    <mergeCell ref="DB54:DK54"/>
    <mergeCell ref="DL54:DU54"/>
    <mergeCell ref="DV54:EE54"/>
    <mergeCell ref="EF54:EO54"/>
    <mergeCell ref="EP54:EY54"/>
    <mergeCell ref="DB53:DK53"/>
    <mergeCell ref="DL53:DU53"/>
    <mergeCell ref="DV53:EE53"/>
    <mergeCell ref="EF53:EO53"/>
    <mergeCell ref="EP55:EY55"/>
    <mergeCell ref="DB56:DK56"/>
    <mergeCell ref="DL56:DU56"/>
    <mergeCell ref="DV56:EE56"/>
    <mergeCell ref="EF56:EO56"/>
    <mergeCell ref="EP56:EY56"/>
    <mergeCell ref="DB55:DK55"/>
    <mergeCell ref="DL55:DU55"/>
    <mergeCell ref="DV55:EE55"/>
    <mergeCell ref="EF55:EO55"/>
    <mergeCell ref="EP49:EY49"/>
    <mergeCell ref="DB50:DK50"/>
    <mergeCell ref="DL50:DU50"/>
    <mergeCell ref="DV50:EE50"/>
    <mergeCell ref="EF50:EO50"/>
    <mergeCell ref="EP50:EY50"/>
    <mergeCell ref="DB49:DK49"/>
    <mergeCell ref="DL49:DU49"/>
    <mergeCell ref="DV49:EE49"/>
    <mergeCell ref="EF49:EO49"/>
    <mergeCell ref="EP51:EY51"/>
    <mergeCell ref="DB52:DK52"/>
    <mergeCell ref="DL52:DU52"/>
    <mergeCell ref="DV52:EE52"/>
    <mergeCell ref="EF52:EO52"/>
    <mergeCell ref="EP52:EY52"/>
    <mergeCell ref="DB51:DK51"/>
    <mergeCell ref="DL51:DU51"/>
    <mergeCell ref="DV51:EE51"/>
    <mergeCell ref="EF51:EO51"/>
    <mergeCell ref="EP45:EY45"/>
    <mergeCell ref="DB46:DK46"/>
    <mergeCell ref="DL46:DU46"/>
    <mergeCell ref="DV46:EE46"/>
    <mergeCell ref="EF46:EO46"/>
    <mergeCell ref="EP46:EY46"/>
    <mergeCell ref="DB45:DK45"/>
    <mergeCell ref="DL45:DU45"/>
    <mergeCell ref="DV45:EE45"/>
    <mergeCell ref="EF45:EO45"/>
    <mergeCell ref="EP47:EY47"/>
    <mergeCell ref="DB48:DK48"/>
    <mergeCell ref="DL48:DU48"/>
    <mergeCell ref="DV48:EE48"/>
    <mergeCell ref="EF48:EO48"/>
    <mergeCell ref="EP48:EY48"/>
    <mergeCell ref="DB47:DK47"/>
    <mergeCell ref="DL47:DU47"/>
    <mergeCell ref="DV47:EE47"/>
    <mergeCell ref="EF47:EO47"/>
    <mergeCell ref="EP41:EY41"/>
    <mergeCell ref="DB42:DK42"/>
    <mergeCell ref="DL42:DU42"/>
    <mergeCell ref="DV42:EE42"/>
    <mergeCell ref="EF42:EO42"/>
    <mergeCell ref="EP42:EY42"/>
    <mergeCell ref="DB41:DK41"/>
    <mergeCell ref="DL41:DU41"/>
    <mergeCell ref="DV41:EE41"/>
    <mergeCell ref="EF41:EO41"/>
    <mergeCell ref="EP43:EY43"/>
    <mergeCell ref="DB44:DK44"/>
    <mergeCell ref="DL44:DU44"/>
    <mergeCell ref="DV44:EE44"/>
    <mergeCell ref="EF44:EO44"/>
    <mergeCell ref="EP44:EY44"/>
    <mergeCell ref="DB43:DK43"/>
    <mergeCell ref="DL43:DU43"/>
    <mergeCell ref="DV43:EE43"/>
    <mergeCell ref="EF43:EO43"/>
    <mergeCell ref="EP37:EY37"/>
    <mergeCell ref="DB38:DK38"/>
    <mergeCell ref="DL38:DU38"/>
    <mergeCell ref="DV38:EE38"/>
    <mergeCell ref="EF38:EO38"/>
    <mergeCell ref="EP38:EY38"/>
    <mergeCell ref="DB37:DK37"/>
    <mergeCell ref="DL37:DU37"/>
    <mergeCell ref="DV37:EE37"/>
    <mergeCell ref="EF37:EO37"/>
    <mergeCell ref="EP39:EY39"/>
    <mergeCell ref="DB40:DK40"/>
    <mergeCell ref="DL40:DU40"/>
    <mergeCell ref="DV40:EE40"/>
    <mergeCell ref="EF40:EO40"/>
    <mergeCell ref="EP40:EY40"/>
    <mergeCell ref="DB39:DK39"/>
    <mergeCell ref="DL39:DU39"/>
    <mergeCell ref="DV39:EE39"/>
    <mergeCell ref="EF39:EO39"/>
    <mergeCell ref="EP33:EY33"/>
    <mergeCell ref="DB34:DK34"/>
    <mergeCell ref="DL34:DU34"/>
    <mergeCell ref="DV34:EE34"/>
    <mergeCell ref="EF34:EO34"/>
    <mergeCell ref="EP34:EY34"/>
    <mergeCell ref="DB33:DK33"/>
    <mergeCell ref="DL33:DU33"/>
    <mergeCell ref="DV33:EE33"/>
    <mergeCell ref="EF33:EO33"/>
    <mergeCell ref="EP35:EY35"/>
    <mergeCell ref="DB36:DK36"/>
    <mergeCell ref="DL36:DU36"/>
    <mergeCell ref="DV36:EE36"/>
    <mergeCell ref="EF36:EO36"/>
    <mergeCell ref="EP36:EY36"/>
    <mergeCell ref="DB35:DK35"/>
    <mergeCell ref="DL35:DU35"/>
    <mergeCell ref="DV35:EE35"/>
    <mergeCell ref="EF35:EO35"/>
    <mergeCell ref="EP29:EY29"/>
    <mergeCell ref="DB30:DK30"/>
    <mergeCell ref="DL30:DU30"/>
    <mergeCell ref="DV30:EE30"/>
    <mergeCell ref="EF30:EO30"/>
    <mergeCell ref="EP30:EY30"/>
    <mergeCell ref="DB29:DK29"/>
    <mergeCell ref="DL29:DU29"/>
    <mergeCell ref="DV29:EE29"/>
    <mergeCell ref="EF29:EO29"/>
    <mergeCell ref="EP31:EY31"/>
    <mergeCell ref="DB32:DK32"/>
    <mergeCell ref="DL32:DU32"/>
    <mergeCell ref="DV32:EE32"/>
    <mergeCell ref="EF32:EO32"/>
    <mergeCell ref="EP32:EY32"/>
    <mergeCell ref="DB31:DK31"/>
    <mergeCell ref="DL31:DU31"/>
    <mergeCell ref="DV31:EE31"/>
    <mergeCell ref="EF31:EO31"/>
    <mergeCell ref="EP25:EY25"/>
    <mergeCell ref="DB26:DK26"/>
    <mergeCell ref="DL26:DU26"/>
    <mergeCell ref="DV26:EE26"/>
    <mergeCell ref="EF26:EO26"/>
    <mergeCell ref="EP26:EY26"/>
    <mergeCell ref="DB25:DK25"/>
    <mergeCell ref="DL25:DU25"/>
    <mergeCell ref="DV25:EE25"/>
    <mergeCell ref="EF25:EO25"/>
    <mergeCell ref="EP27:EY27"/>
    <mergeCell ref="DB28:DK28"/>
    <mergeCell ref="DL28:DU28"/>
    <mergeCell ref="DV28:EE28"/>
    <mergeCell ref="EF28:EO28"/>
    <mergeCell ref="EP28:EY28"/>
    <mergeCell ref="DB27:DK27"/>
    <mergeCell ref="DL27:DU27"/>
    <mergeCell ref="DV27:EE27"/>
    <mergeCell ref="EF27:EO27"/>
    <mergeCell ref="EP21:EY21"/>
    <mergeCell ref="DB22:DK22"/>
    <mergeCell ref="DL22:DU22"/>
    <mergeCell ref="DV22:EE22"/>
    <mergeCell ref="EF22:EO22"/>
    <mergeCell ref="EP22:EY22"/>
    <mergeCell ref="DB21:DK21"/>
    <mergeCell ref="DL21:DU21"/>
    <mergeCell ref="DV21:EE21"/>
    <mergeCell ref="EF21:EO21"/>
    <mergeCell ref="EP23:EY23"/>
    <mergeCell ref="DB24:DK24"/>
    <mergeCell ref="DL24:DU24"/>
    <mergeCell ref="DV24:EE24"/>
    <mergeCell ref="EF24:EO24"/>
    <mergeCell ref="EP24:EY24"/>
    <mergeCell ref="DB23:DK23"/>
    <mergeCell ref="DL23:DU23"/>
    <mergeCell ref="DV23:EE23"/>
    <mergeCell ref="EF23:EO23"/>
    <mergeCell ref="EP17:EY17"/>
    <mergeCell ref="DB18:DK18"/>
    <mergeCell ref="DL18:DU18"/>
    <mergeCell ref="DV18:EE18"/>
    <mergeCell ref="EF18:EO18"/>
    <mergeCell ref="EP18:EY18"/>
    <mergeCell ref="DB17:DK17"/>
    <mergeCell ref="DL17:DU17"/>
    <mergeCell ref="DV17:EE17"/>
    <mergeCell ref="EF17:EO17"/>
    <mergeCell ref="EP19:EY19"/>
    <mergeCell ref="DB20:DK20"/>
    <mergeCell ref="DL20:DU20"/>
    <mergeCell ref="DV20:EE20"/>
    <mergeCell ref="EF20:EO20"/>
    <mergeCell ref="EP20:EY20"/>
    <mergeCell ref="DB19:DK19"/>
    <mergeCell ref="DL19:DU19"/>
    <mergeCell ref="DV19:EE19"/>
    <mergeCell ref="EF19:EO19"/>
    <mergeCell ref="EP13:EY13"/>
    <mergeCell ref="DB14:DK14"/>
    <mergeCell ref="DL14:DU14"/>
    <mergeCell ref="DV14:EE14"/>
    <mergeCell ref="EF14:EO14"/>
    <mergeCell ref="EP14:EY14"/>
    <mergeCell ref="DB13:DK13"/>
    <mergeCell ref="DL13:DU13"/>
    <mergeCell ref="DV13:EE13"/>
    <mergeCell ref="EF13:EO13"/>
    <mergeCell ref="EP15:EY15"/>
    <mergeCell ref="DB16:DK16"/>
    <mergeCell ref="DL16:DU16"/>
    <mergeCell ref="DV16:EE16"/>
    <mergeCell ref="EF16:EO16"/>
    <mergeCell ref="EP16:EY16"/>
    <mergeCell ref="DB15:DK15"/>
    <mergeCell ref="DL15:DU15"/>
    <mergeCell ref="DV15:EE15"/>
    <mergeCell ref="EF15:EO15"/>
    <mergeCell ref="EP9:EY9"/>
    <mergeCell ref="DB10:DK10"/>
    <mergeCell ref="DL10:DU10"/>
    <mergeCell ref="DV10:EE10"/>
    <mergeCell ref="EF10:EO10"/>
    <mergeCell ref="EP10:EY10"/>
    <mergeCell ref="DB9:DK9"/>
    <mergeCell ref="DL9:DU9"/>
    <mergeCell ref="DV9:EE9"/>
    <mergeCell ref="EF9:EO9"/>
    <mergeCell ref="EP11:EY11"/>
    <mergeCell ref="DB12:DK12"/>
    <mergeCell ref="DL12:DU12"/>
    <mergeCell ref="DV12:EE12"/>
    <mergeCell ref="EF12:EO12"/>
    <mergeCell ref="EP12:EY12"/>
    <mergeCell ref="DB11:DK11"/>
    <mergeCell ref="DL11:DU11"/>
    <mergeCell ref="DV11:EE11"/>
    <mergeCell ref="EF11:EO11"/>
    <mergeCell ref="EP6:EY6"/>
    <mergeCell ref="DB4:EY4"/>
    <mergeCell ref="DL5:DU5"/>
    <mergeCell ref="DV5:EY5"/>
    <mergeCell ref="DB5:DK5"/>
    <mergeCell ref="DB6:DK6"/>
    <mergeCell ref="DL6:DU6"/>
    <mergeCell ref="DV6:EE6"/>
    <mergeCell ref="EF6:EO6"/>
    <mergeCell ref="EP7:EY7"/>
    <mergeCell ref="DB8:DK8"/>
    <mergeCell ref="DL8:DU8"/>
    <mergeCell ref="DV8:EE8"/>
    <mergeCell ref="EF8:EO8"/>
    <mergeCell ref="EP8:EY8"/>
    <mergeCell ref="DB7:DK7"/>
    <mergeCell ref="DL7:DU7"/>
    <mergeCell ref="DV7:EE7"/>
    <mergeCell ref="EF7:EO7"/>
    <mergeCell ref="AH110:AP110"/>
    <mergeCell ref="AQ110:AY110"/>
    <mergeCell ref="AH109:AP109"/>
    <mergeCell ref="AQ109:AY109"/>
    <mergeCell ref="B107:AG107"/>
    <mergeCell ref="B108:AG108"/>
    <mergeCell ref="AH108:AP108"/>
    <mergeCell ref="AQ108:AY108"/>
    <mergeCell ref="AH106:AP106"/>
    <mergeCell ref="AH114:AP114"/>
    <mergeCell ref="AQ114:AY114"/>
    <mergeCell ref="B112:AG112"/>
    <mergeCell ref="AH112:AP112"/>
    <mergeCell ref="AQ112:AY112"/>
    <mergeCell ref="B113:AG113"/>
    <mergeCell ref="AH113:AP113"/>
    <mergeCell ref="AQ113:AY113"/>
    <mergeCell ref="B109:AG109"/>
    <mergeCell ref="B99:AG99"/>
    <mergeCell ref="AH99:AP99"/>
    <mergeCell ref="AQ99:AY99"/>
    <mergeCell ref="B100:AG100"/>
    <mergeCell ref="AH100:AP100"/>
    <mergeCell ref="AQ100:AY100"/>
    <mergeCell ref="B101:AG101"/>
    <mergeCell ref="AH101:AP101"/>
    <mergeCell ref="AQ101:AY101"/>
    <mergeCell ref="B102:AG102"/>
    <mergeCell ref="AH102:AP102"/>
    <mergeCell ref="AQ102:AY102"/>
    <mergeCell ref="B103:AG103"/>
    <mergeCell ref="AH103:AP103"/>
    <mergeCell ref="AQ103:AY103"/>
    <mergeCell ref="AQ106:AY106"/>
    <mergeCell ref="AH107:AP107"/>
    <mergeCell ref="AQ107:AY107"/>
    <mergeCell ref="B104:AG104"/>
    <mergeCell ref="AH104:AP104"/>
    <mergeCell ref="AQ104:AY104"/>
    <mergeCell ref="B105:AG105"/>
    <mergeCell ref="AH105:AP105"/>
    <mergeCell ref="AQ105:AY105"/>
    <mergeCell ref="B106:AG106"/>
    <mergeCell ref="B93:AG93"/>
    <mergeCell ref="AH93:AP93"/>
    <mergeCell ref="AQ93:AY93"/>
    <mergeCell ref="B94:AG94"/>
    <mergeCell ref="AH94:AP94"/>
    <mergeCell ref="AQ94:AY94"/>
    <mergeCell ref="B95:AG95"/>
    <mergeCell ref="AH95:AP95"/>
    <mergeCell ref="AQ95:AY95"/>
    <mergeCell ref="B96:AG96"/>
    <mergeCell ref="AH96:AP96"/>
    <mergeCell ref="AQ96:AY96"/>
    <mergeCell ref="B97:AG97"/>
    <mergeCell ref="AH97:AP97"/>
    <mergeCell ref="AQ97:AY97"/>
    <mergeCell ref="B98:AG98"/>
    <mergeCell ref="AH98:AP98"/>
    <mergeCell ref="AQ98:AY98"/>
    <mergeCell ref="AH86:AP86"/>
    <mergeCell ref="AQ86:AY86"/>
    <mergeCell ref="AH87:AP87"/>
    <mergeCell ref="AQ87:AY87"/>
    <mergeCell ref="B88:AG88"/>
    <mergeCell ref="AH88:AP88"/>
    <mergeCell ref="AQ88:AY88"/>
    <mergeCell ref="AH89:AP89"/>
    <mergeCell ref="AQ89:AY89"/>
    <mergeCell ref="B90:AG90"/>
    <mergeCell ref="AH90:AP90"/>
    <mergeCell ref="AQ90:AY90"/>
    <mergeCell ref="B91:AG91"/>
    <mergeCell ref="AH91:AP91"/>
    <mergeCell ref="AQ91:AY91"/>
    <mergeCell ref="B89:AG89"/>
    <mergeCell ref="B92:AG92"/>
    <mergeCell ref="AH92:AP92"/>
    <mergeCell ref="AQ92:AY92"/>
    <mergeCell ref="AQ79:AY79"/>
    <mergeCell ref="B80:AG80"/>
    <mergeCell ref="AH80:AP80"/>
    <mergeCell ref="AQ80:AY80"/>
    <mergeCell ref="B79:AG79"/>
    <mergeCell ref="AQ81:AY81"/>
    <mergeCell ref="B82:AG82"/>
    <mergeCell ref="AH82:AP82"/>
    <mergeCell ref="AQ82:AY82"/>
    <mergeCell ref="B81:AG81"/>
    <mergeCell ref="AQ83:AY83"/>
    <mergeCell ref="B84:AG84"/>
    <mergeCell ref="AH84:AP84"/>
    <mergeCell ref="AQ84:AY84"/>
    <mergeCell ref="B83:AG83"/>
    <mergeCell ref="AQ85:AY85"/>
    <mergeCell ref="B85:AG85"/>
    <mergeCell ref="AH83:AP83"/>
    <mergeCell ref="AH85:AP85"/>
    <mergeCell ref="B73:AG73"/>
    <mergeCell ref="AH73:AP73"/>
    <mergeCell ref="AQ73:AY73"/>
    <mergeCell ref="AQ77:AY77"/>
    <mergeCell ref="B78:AG78"/>
    <mergeCell ref="AH78:AP78"/>
    <mergeCell ref="AQ78:AY78"/>
    <mergeCell ref="B72:AG72"/>
    <mergeCell ref="AH72:AP72"/>
    <mergeCell ref="AQ74:AY74"/>
    <mergeCell ref="AH75:AP75"/>
    <mergeCell ref="AQ75:AY75"/>
    <mergeCell ref="B76:AG76"/>
    <mergeCell ref="AH76:AP76"/>
    <mergeCell ref="AQ76:AY76"/>
    <mergeCell ref="B74:AG74"/>
    <mergeCell ref="AH74:AP74"/>
    <mergeCell ref="B77:AG77"/>
    <mergeCell ref="AH33:AP33"/>
    <mergeCell ref="AQ33:AY33"/>
    <mergeCell ref="B67:AG67"/>
    <mergeCell ref="AH67:AP67"/>
    <mergeCell ref="AQ67:AY67"/>
    <mergeCell ref="B66:AG66"/>
    <mergeCell ref="AH66:AP66"/>
    <mergeCell ref="AQ68:AY68"/>
    <mergeCell ref="B69:AG69"/>
    <mergeCell ref="AH69:AP69"/>
    <mergeCell ref="CQ16:CY16"/>
    <mergeCell ref="AH77:AP77"/>
    <mergeCell ref="AH79:AP79"/>
    <mergeCell ref="AH81:AP81"/>
    <mergeCell ref="CH17:CP17"/>
    <mergeCell ref="CQ17:CY17"/>
    <mergeCell ref="AH64:AP64"/>
    <mergeCell ref="AQ64:AY64"/>
    <mergeCell ref="AH65:AP65"/>
    <mergeCell ref="AQ65:AY65"/>
    <mergeCell ref="BV65:CE65"/>
    <mergeCell ref="AQ69:AY69"/>
    <mergeCell ref="B68:AG68"/>
    <mergeCell ref="AH68:AP68"/>
    <mergeCell ref="AQ70:AY70"/>
    <mergeCell ref="B71:AG71"/>
    <mergeCell ref="AH71:AP71"/>
    <mergeCell ref="AQ71:AY71"/>
    <mergeCell ref="B70:AG70"/>
    <mergeCell ref="AH70:AP70"/>
    <mergeCell ref="CQ55:CY55"/>
    <mergeCell ref="AQ72:AY72"/>
    <mergeCell ref="CP66:CY66"/>
    <mergeCell ref="BB65:BK65"/>
    <mergeCell ref="BB56:CG56"/>
    <mergeCell ref="CH56:CP56"/>
    <mergeCell ref="CQ56:CY56"/>
    <mergeCell ref="CP65:CY65"/>
    <mergeCell ref="BL65:BU65"/>
    <mergeCell ref="B64:AG64"/>
    <mergeCell ref="BB59:CY59"/>
    <mergeCell ref="BB60:CY60"/>
    <mergeCell ref="BB62:CY62"/>
    <mergeCell ref="BL63:BU63"/>
    <mergeCell ref="B62:AY62"/>
    <mergeCell ref="CF65:CO65"/>
    <mergeCell ref="CQ54:CY54"/>
    <mergeCell ref="CP64:CY64"/>
    <mergeCell ref="BB63:BK63"/>
    <mergeCell ref="BV63:CY63"/>
    <mergeCell ref="BB64:BK64"/>
    <mergeCell ref="BL64:BU64"/>
    <mergeCell ref="BV64:CE64"/>
    <mergeCell ref="CF64:CO64"/>
    <mergeCell ref="CH55:CP55"/>
    <mergeCell ref="BB66:BK66"/>
    <mergeCell ref="BL66:BU66"/>
    <mergeCell ref="BV66:CE66"/>
    <mergeCell ref="CF66:CO66"/>
    <mergeCell ref="AQ66:AY66"/>
    <mergeCell ref="AH63:AY63"/>
    <mergeCell ref="BB55:CG55"/>
    <mergeCell ref="B1:AZ1"/>
    <mergeCell ref="B2:AZ2"/>
    <mergeCell ref="AQ6:AY7"/>
    <mergeCell ref="AQ8:AY8"/>
    <mergeCell ref="AQ5:AY5"/>
    <mergeCell ref="BB8:CG8"/>
    <mergeCell ref="CH8:CP8"/>
    <mergeCell ref="CQ8:CY8"/>
    <mergeCell ref="CH7:CP7"/>
    <mergeCell ref="CQ7:CY7"/>
    <mergeCell ref="BB5:CG7"/>
    <mergeCell ref="AH22:AP22"/>
    <mergeCell ref="AQ22:AY22"/>
    <mergeCell ref="AH23:AP23"/>
    <mergeCell ref="AQ23:AY23"/>
    <mergeCell ref="AH29:AP29"/>
    <mergeCell ref="AQ29:AY29"/>
    <mergeCell ref="AQ13:AY13"/>
    <mergeCell ref="AH19:AP19"/>
    <mergeCell ref="AQ19:AY19"/>
    <mergeCell ref="AQ14:AY14"/>
    <mergeCell ref="AQ15:AY15"/>
    <mergeCell ref="AQ16:AY16"/>
    <mergeCell ref="AH20:AP21"/>
    <mergeCell ref="AQ20:AY21"/>
    <mergeCell ref="CH19:CP19"/>
    <mergeCell ref="CH18:CP18"/>
    <mergeCell ref="BB18:CG18"/>
    <mergeCell ref="BB12:CG12"/>
    <mergeCell ref="BB13:CG13"/>
    <mergeCell ref="CH12:CP12"/>
    <mergeCell ref="CH22:CP22"/>
    <mergeCell ref="AH31:AP31"/>
    <mergeCell ref="AQ31:AY31"/>
    <mergeCell ref="AH32:AP32"/>
    <mergeCell ref="AQ32:AY32"/>
    <mergeCell ref="AQ30:AY30"/>
    <mergeCell ref="AH26:AP27"/>
    <mergeCell ref="AQ26:AY27"/>
    <mergeCell ref="AH28:AP28"/>
    <mergeCell ref="AQ28:AY28"/>
    <mergeCell ref="AH24:AP24"/>
    <mergeCell ref="AQ24:AY24"/>
    <mergeCell ref="AH25:AP25"/>
    <mergeCell ref="AQ25:AY25"/>
    <mergeCell ref="AH30:AP30"/>
    <mergeCell ref="BB4:CY4"/>
    <mergeCell ref="CQ6:CY6"/>
    <mergeCell ref="CH6:CP6"/>
    <mergeCell ref="CQ18:CY18"/>
    <mergeCell ref="CH5:CY5"/>
    <mergeCell ref="BB15:CG15"/>
    <mergeCell ref="BB16:CG16"/>
    <mergeCell ref="BB17:CG17"/>
    <mergeCell ref="BB10:CG10"/>
    <mergeCell ref="BB11:CG11"/>
    <mergeCell ref="CH24:CP24"/>
    <mergeCell ref="CQ24:CY24"/>
    <mergeCell ref="BB25:CG25"/>
    <mergeCell ref="CH25:CP25"/>
    <mergeCell ref="CQ25:CY25"/>
    <mergeCell ref="BB22:CG22"/>
    <mergeCell ref="CQ9:CY9"/>
    <mergeCell ref="CH21:CP21"/>
    <mergeCell ref="CQ15:CY15"/>
    <mergeCell ref="CH10:CP10"/>
    <mergeCell ref="CH11:CP11"/>
    <mergeCell ref="CQ13:CY13"/>
    <mergeCell ref="CQ14:CY14"/>
    <mergeCell ref="BB24:CG24"/>
    <mergeCell ref="AQ9:AY9"/>
    <mergeCell ref="AQ10:AY11"/>
    <mergeCell ref="BB9:CG9"/>
    <mergeCell ref="CQ12:CY12"/>
    <mergeCell ref="CH13:CP13"/>
    <mergeCell ref="CH14:CP14"/>
    <mergeCell ref="BB26:CG26"/>
    <mergeCell ref="CH26:CP26"/>
    <mergeCell ref="CQ26:CY26"/>
    <mergeCell ref="BB27:CG27"/>
    <mergeCell ref="CH27:CP27"/>
    <mergeCell ref="CQ27:CY27"/>
    <mergeCell ref="CQ10:CY10"/>
    <mergeCell ref="AQ12:AY12"/>
    <mergeCell ref="CH9:CP9"/>
    <mergeCell ref="CQ30:CY30"/>
    <mergeCell ref="BB31:CG31"/>
    <mergeCell ref="CH31:CP31"/>
    <mergeCell ref="CQ31:CY31"/>
    <mergeCell ref="CQ35:CY35"/>
    <mergeCell ref="BB32:CG32"/>
    <mergeCell ref="CH32:CP32"/>
    <mergeCell ref="CQ32:CY32"/>
    <mergeCell ref="BB33:CG33"/>
    <mergeCell ref="CH33:CP33"/>
    <mergeCell ref="CQ33:CY33"/>
    <mergeCell ref="CQ51:CY51"/>
    <mergeCell ref="CQ49:CY49"/>
    <mergeCell ref="AQ51:AY51"/>
    <mergeCell ref="AQ45:AY45"/>
    <mergeCell ref="AQ46:AY46"/>
    <mergeCell ref="AQ47:AY47"/>
    <mergeCell ref="AQ48:AY48"/>
    <mergeCell ref="AQ50:AY50"/>
    <mergeCell ref="AQ37:AY37"/>
    <mergeCell ref="AQ38:AY38"/>
    <mergeCell ref="AQ39:AY39"/>
    <mergeCell ref="AQ40:AY40"/>
    <mergeCell ref="CH36:CP36"/>
    <mergeCell ref="CQ36:CY36"/>
    <mergeCell ref="AQ35:AY35"/>
    <mergeCell ref="AQ36:AY36"/>
    <mergeCell ref="BB43:CG43"/>
    <mergeCell ref="CH43:CP43"/>
    <mergeCell ref="CQ50:CY50"/>
    <mergeCell ref="CH46:CP46"/>
    <mergeCell ref="BB38:CG38"/>
    <mergeCell ref="CH39:CP39"/>
    <mergeCell ref="CQ39:CY39"/>
    <mergeCell ref="CQ47:CY47"/>
    <mergeCell ref="CQ53:CY53"/>
    <mergeCell ref="BB54:CG54"/>
    <mergeCell ref="BB52:CG52"/>
    <mergeCell ref="CH52:CP52"/>
    <mergeCell ref="CQ52:CY52"/>
    <mergeCell ref="CH54:CP54"/>
    <mergeCell ref="CQ44:CY44"/>
    <mergeCell ref="CH42:CP42"/>
    <mergeCell ref="CQ40:CY40"/>
    <mergeCell ref="BB41:CG41"/>
    <mergeCell ref="CH41:CP41"/>
    <mergeCell ref="CQ41:CY41"/>
    <mergeCell ref="CH40:CP40"/>
    <mergeCell ref="BB53:CG53"/>
    <mergeCell ref="CH53:CP53"/>
    <mergeCell ref="DB1:EY1"/>
    <mergeCell ref="DB2:EY2"/>
    <mergeCell ref="BB2:CZ2"/>
    <mergeCell ref="CQ45:CY45"/>
    <mergeCell ref="BB42:CG42"/>
    <mergeCell ref="CQ43:CY43"/>
    <mergeCell ref="BB44:CG44"/>
    <mergeCell ref="BB40:CG40"/>
    <mergeCell ref="CQ42:CY42"/>
    <mergeCell ref="CQ46:CY46"/>
    <mergeCell ref="BB37:CG37"/>
    <mergeCell ref="CH37:CP37"/>
    <mergeCell ref="CQ37:CY37"/>
    <mergeCell ref="BB34:CG34"/>
    <mergeCell ref="CH34:CP34"/>
    <mergeCell ref="CQ34:CY34"/>
    <mergeCell ref="BB35:CG35"/>
    <mergeCell ref="CH35:CP35"/>
    <mergeCell ref="CQ22:CY22"/>
    <mergeCell ref="BB23:CG23"/>
    <mergeCell ref="CH23:CP23"/>
    <mergeCell ref="CQ23:CY23"/>
    <mergeCell ref="CQ19:CY19"/>
    <mergeCell ref="CH20:CP20"/>
    <mergeCell ref="CQ20:CY20"/>
    <mergeCell ref="BB21:CG21"/>
    <mergeCell ref="CQ11:CY11"/>
    <mergeCell ref="CQ21:CY21"/>
    <mergeCell ref="CH16:CP16"/>
    <mergeCell ref="CH15:CP15"/>
    <mergeCell ref="BB14:CG14"/>
    <mergeCell ref="BB30:CG30"/>
    <mergeCell ref="BB28:CG28"/>
    <mergeCell ref="CH28:CP28"/>
    <mergeCell ref="CQ28:CY28"/>
    <mergeCell ref="BB29:CG29"/>
    <mergeCell ref="CH29:CP29"/>
    <mergeCell ref="CQ29:CY29"/>
    <mergeCell ref="EL175:EY175"/>
    <mergeCell ref="GM175:GZ175"/>
    <mergeCell ref="CQ48:CY48"/>
    <mergeCell ref="BB51:CG51"/>
    <mergeCell ref="CH51:CP51"/>
    <mergeCell ref="BB49:CG49"/>
    <mergeCell ref="CH49:CP49"/>
    <mergeCell ref="AQ41:AY41"/>
    <mergeCell ref="AQ42:AY42"/>
    <mergeCell ref="AQ43:AY43"/>
    <mergeCell ref="FC86:FI86"/>
    <mergeCell ref="B59:AY59"/>
    <mergeCell ref="B60:AY60"/>
    <mergeCell ref="CH44:CP44"/>
    <mergeCell ref="BB50:CG50"/>
    <mergeCell ref="CH50:CP50"/>
    <mergeCell ref="BB45:CG45"/>
    <mergeCell ref="CH45:CP45"/>
    <mergeCell ref="CH30:CP30"/>
    <mergeCell ref="BB48:CG48"/>
    <mergeCell ref="CH47:CP47"/>
    <mergeCell ref="CH48:CP48"/>
    <mergeCell ref="BB46:CG46"/>
    <mergeCell ref="CH38:CP38"/>
    <mergeCell ref="CQ38:CY38"/>
    <mergeCell ref="BB39:CG39"/>
  </mergeCells>
  <phoneticPr fontId="0" type="noConversion"/>
  <pageMargins left="0.25" right="0.25" top="0.75" bottom="0.75" header="0.3" footer="0.3"/>
  <pageSetup scale="98" pageOrder="overThenDown" orientation="portrait" verticalDpi="1200" r:id="rId1"/>
  <headerFooter alignWithMargins="0"/>
  <rowBreaks count="2" manualBreakCount="2">
    <brk id="58" max="16383" man="1"/>
    <brk id="117" min="1" max="210" man="1"/>
  </rowBreaks>
  <colBreaks count="3" manualBreakCount="3">
    <brk id="52" max="1048575" man="1"/>
    <brk id="104" max="1048575" man="1"/>
    <brk id="15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63"/>
  <sheetViews>
    <sheetView zoomScaleNormal="100" workbookViewId="0">
      <selection activeCell="L7" sqref="L7:M7"/>
    </sheetView>
  </sheetViews>
  <sheetFormatPr defaultColWidth="9.33203125" defaultRowHeight="12.75" x14ac:dyDescent="0.2"/>
  <cols>
    <col min="1" max="13" width="10.33203125" style="81" customWidth="1"/>
    <col min="14" max="14" width="10" style="81" customWidth="1"/>
    <col min="15" max="15" width="15.5" style="81" customWidth="1"/>
    <col min="16" max="23" width="9.1640625" style="81" customWidth="1"/>
    <col min="24" max="24" width="13" style="81" customWidth="1"/>
    <col min="25" max="25" width="4.1640625" style="81" customWidth="1"/>
    <col min="26" max="27" width="9.1640625" style="81" customWidth="1"/>
    <col min="28" max="32" width="13" style="81" customWidth="1"/>
    <col min="33" max="40" width="9" style="81" customWidth="1"/>
    <col min="41" max="54" width="9.33203125" style="81" customWidth="1"/>
    <col min="55" max="16384" width="9.33203125" style="81"/>
  </cols>
  <sheetData>
    <row r="1" spans="1:53" ht="15" x14ac:dyDescent="0.25">
      <c r="A1" s="632" t="str">
        <f>"SINKING FUND ACCOUNTS COVERING THE PERIOD JULY 1, "&amp;Help!C17&amp;", to JUNE 30, "&amp;Help!C17+1</f>
        <v>SINKING FUND ACCOUNTS COVERING THE PERIOD JULY 1, 2011, to JUNE 30, 2012</v>
      </c>
      <c r="B1" s="632"/>
      <c r="C1" s="632"/>
      <c r="D1" s="632"/>
      <c r="E1" s="632"/>
      <c r="F1" s="632"/>
      <c r="G1" s="632"/>
      <c r="H1" s="632"/>
      <c r="I1" s="632"/>
      <c r="J1" s="632"/>
      <c r="K1" s="632"/>
      <c r="L1" s="632"/>
      <c r="M1" s="632"/>
      <c r="N1" s="632" t="str">
        <f>"SINKING FUND ACCOUNTS COVERING THE PERIOD JULY 1, "&amp;Help!C17&amp;", to JUNE 30, "&amp;Help!C17+1</f>
        <v>SINKING FUND ACCOUNTS COVERING THE PERIOD JULY 1, 2011, to JUNE 30, 2012</v>
      </c>
      <c r="O1" s="632"/>
      <c r="P1" s="632"/>
      <c r="Q1" s="632"/>
      <c r="R1" s="632"/>
      <c r="S1" s="632"/>
      <c r="T1" s="632"/>
      <c r="U1" s="632"/>
      <c r="V1" s="632"/>
      <c r="W1" s="632"/>
      <c r="X1" s="632"/>
      <c r="Y1" s="632"/>
      <c r="Z1" s="632"/>
      <c r="AA1" s="632"/>
      <c r="AB1" s="632" t="str">
        <f>"SINKING FUND ACCOUNTS COVERING THE PERIOD JULY 1, "&amp;Help!C17&amp;", to JUNE 30, "&amp;Help!C17+1</f>
        <v>SINKING FUND ACCOUNTS COVERING THE PERIOD JULY 1, 2011, to JUNE 30, 2012</v>
      </c>
      <c r="AC1" s="632"/>
      <c r="AD1" s="632"/>
      <c r="AE1" s="632"/>
      <c r="AF1" s="632"/>
      <c r="AG1" s="632"/>
      <c r="AH1" s="632"/>
      <c r="AI1" s="632"/>
      <c r="AJ1" s="632"/>
      <c r="AK1" s="632"/>
      <c r="AL1" s="632"/>
      <c r="AM1" s="632"/>
      <c r="AN1" s="632"/>
      <c r="AO1" s="632" t="str">
        <f>"SINKING FUND ACCOUNTS COVERING THE PERIOD JULY 1, "&amp;Help!C17&amp;", to JUNE 30, "&amp;Help!C17+1</f>
        <v>SINKING FUND ACCOUNTS COVERING THE PERIOD JULY 1, 2011, to JUNE 30, 2012</v>
      </c>
      <c r="AP1" s="632"/>
      <c r="AQ1" s="632"/>
      <c r="AR1" s="632"/>
      <c r="AS1" s="632"/>
      <c r="AT1" s="632"/>
      <c r="AU1" s="632"/>
      <c r="AV1" s="632"/>
      <c r="AW1" s="632"/>
      <c r="AX1" s="632"/>
      <c r="AY1" s="632"/>
      <c r="AZ1" s="632"/>
      <c r="BA1" s="632"/>
    </row>
    <row r="2" spans="1:53" ht="15" x14ac:dyDescent="0.25">
      <c r="A2" s="632" t="str">
        <f>"ESTIMATE OF NEEDS FOR "&amp;Help!C17+1&amp;"-"&amp;Help!C17+2</f>
        <v>ESTIMATE OF NEEDS FOR 2012-2013</v>
      </c>
      <c r="B2" s="632"/>
      <c r="C2" s="632"/>
      <c r="D2" s="632"/>
      <c r="E2" s="632"/>
      <c r="F2" s="632"/>
      <c r="G2" s="632"/>
      <c r="H2" s="632"/>
      <c r="I2" s="632"/>
      <c r="J2" s="632"/>
      <c r="K2" s="632"/>
      <c r="L2" s="632"/>
      <c r="M2" s="632"/>
      <c r="N2" s="632" t="str">
        <f>"ESTIMATE OF NEEDS FOR "&amp;Help!C17+1&amp;"-"&amp;Help!C17+2</f>
        <v>ESTIMATE OF NEEDS FOR 2012-2013</v>
      </c>
      <c r="O2" s="632"/>
      <c r="P2" s="632"/>
      <c r="Q2" s="632"/>
      <c r="R2" s="632"/>
      <c r="S2" s="632"/>
      <c r="T2" s="632"/>
      <c r="U2" s="632"/>
      <c r="V2" s="632"/>
      <c r="W2" s="632"/>
      <c r="X2" s="632"/>
      <c r="Y2" s="632"/>
      <c r="Z2" s="632"/>
      <c r="AA2" s="632"/>
      <c r="AB2" s="632" t="str">
        <f>"ESTIMATE OF NEEDS FOR "&amp;Help!C17+1&amp;"-"&amp;Help!C17+2</f>
        <v>ESTIMATE OF NEEDS FOR 2012-2013</v>
      </c>
      <c r="AC2" s="632"/>
      <c r="AD2" s="632"/>
      <c r="AE2" s="632"/>
      <c r="AF2" s="632"/>
      <c r="AG2" s="632"/>
      <c r="AH2" s="632"/>
      <c r="AI2" s="632"/>
      <c r="AJ2" s="632"/>
      <c r="AK2" s="632"/>
      <c r="AL2" s="632"/>
      <c r="AM2" s="632"/>
      <c r="AN2" s="632"/>
      <c r="AO2" s="632" t="str">
        <f>"ESTIMATE OF NEEDS FOR "&amp;Help!C17+1&amp;"-"&amp;Help!C17+2</f>
        <v>ESTIMATE OF NEEDS FOR 2012-2013</v>
      </c>
      <c r="AP2" s="632"/>
      <c r="AQ2" s="632"/>
      <c r="AR2" s="632"/>
      <c r="AS2" s="632"/>
      <c r="AT2" s="632"/>
      <c r="AU2" s="632"/>
      <c r="AV2" s="632"/>
      <c r="AW2" s="632"/>
      <c r="AX2" s="632"/>
      <c r="AY2" s="632"/>
      <c r="AZ2" s="632"/>
      <c r="BA2" s="632"/>
    </row>
    <row r="3" spans="1:53" ht="13.5" thickBot="1" x14ac:dyDescent="0.25">
      <c r="A3" s="81" t="s">
        <v>466</v>
      </c>
      <c r="M3" s="121" t="s">
        <v>503</v>
      </c>
      <c r="N3" s="81" t="s">
        <v>466</v>
      </c>
      <c r="Z3" s="121" t="s">
        <v>650</v>
      </c>
      <c r="AB3" s="81" t="s">
        <v>466</v>
      </c>
      <c r="AN3" s="121" t="s">
        <v>651</v>
      </c>
      <c r="AO3" s="81" t="s">
        <v>466</v>
      </c>
      <c r="BA3" s="121" t="s">
        <v>652</v>
      </c>
    </row>
    <row r="4" spans="1:53" ht="14.25" thickTop="1" thickBot="1" x14ac:dyDescent="0.25">
      <c r="A4" s="122" t="str">
        <f>"Schedule 1, Detail of Bond and Coupon Indebtedness as of June 30, "&amp;Help!C17+1&amp;" - Not Affecting Homesteads (New)"</f>
        <v>Schedule 1, Detail of Bond and Coupon Indebtedness as of June 30, 2012 - Not Affecting Homesteads (New)</v>
      </c>
      <c r="B4" s="123"/>
      <c r="C4" s="123"/>
      <c r="D4" s="123"/>
      <c r="E4" s="123"/>
      <c r="F4" s="123"/>
      <c r="G4" s="123"/>
      <c r="H4" s="123"/>
      <c r="I4" s="123"/>
      <c r="J4" s="123"/>
      <c r="K4" s="123"/>
      <c r="L4" s="123"/>
      <c r="M4" s="124"/>
      <c r="N4" s="122" t="str">
        <f>"Schedule 1, Detail of Bond and Coupon Indebtedness as of June 30, "&amp;Help!C17+1&amp;" - Not Affecting Homesteads (New)"</f>
        <v>Schedule 1, Detail of Bond and Coupon Indebtedness as of June 30, 2012 - Not Affecting Homesteads (New)</v>
      </c>
      <c r="O4" s="123"/>
      <c r="P4" s="123"/>
      <c r="Q4" s="123"/>
      <c r="R4" s="123"/>
      <c r="S4" s="123"/>
      <c r="T4" s="123"/>
      <c r="U4" s="123"/>
      <c r="V4" s="123"/>
      <c r="W4" s="123"/>
      <c r="X4" s="123"/>
      <c r="Y4" s="123"/>
      <c r="Z4" s="123"/>
      <c r="AA4" s="124"/>
      <c r="AB4" s="122" t="str">
        <f>"Schedule 1, Detail of Bond and Coupon Indebtedness as of June 30, "&amp;Help!C17+1&amp;" - Not Affecting Homesteads (New)"</f>
        <v>Schedule 1, Detail of Bond and Coupon Indebtedness as of June 30, 2012 - Not Affecting Homesteads (New)</v>
      </c>
      <c r="AC4" s="123"/>
      <c r="AD4" s="123"/>
      <c r="AE4" s="123"/>
      <c r="AF4" s="123"/>
      <c r="AG4" s="123"/>
      <c r="AH4" s="123"/>
      <c r="AI4" s="123"/>
      <c r="AJ4" s="123"/>
      <c r="AK4" s="123"/>
      <c r="AL4" s="123"/>
      <c r="AM4" s="123"/>
      <c r="AN4" s="124"/>
      <c r="AO4" s="122" t="str">
        <f>"Schedule 1, Detail of Bond and Coupon Indebtedness as of June 30, "&amp;Help!C17+1&amp;" - Not Affecting Homesteads (New)"</f>
        <v>Schedule 1, Detail of Bond and Coupon Indebtedness as of June 30, 2012 - Not Affecting Homesteads (New)</v>
      </c>
      <c r="AP4" s="123"/>
      <c r="AQ4" s="123"/>
      <c r="AR4" s="123"/>
      <c r="AS4" s="123"/>
      <c r="AT4" s="123"/>
      <c r="AU4" s="123"/>
      <c r="AV4" s="123"/>
      <c r="AW4" s="123"/>
      <c r="AX4" s="123"/>
      <c r="AY4" s="123"/>
      <c r="AZ4" s="123"/>
      <c r="BA4" s="124"/>
    </row>
    <row r="5" spans="1:53" ht="13.5" thickTop="1" x14ac:dyDescent="0.2">
      <c r="A5" s="92" t="s">
        <v>467</v>
      </c>
      <c r="B5" s="93"/>
      <c r="C5" s="93"/>
      <c r="D5" s="93"/>
      <c r="E5" s="93"/>
      <c r="F5" s="93"/>
      <c r="G5" s="93"/>
      <c r="H5" s="93"/>
      <c r="I5" s="93"/>
      <c r="J5" s="93"/>
      <c r="K5" s="93"/>
      <c r="L5" s="621" t="s">
        <v>798</v>
      </c>
      <c r="M5" s="609"/>
      <c r="N5" s="92" t="s">
        <v>467</v>
      </c>
      <c r="O5" s="93"/>
      <c r="P5" s="93"/>
      <c r="R5" s="93"/>
      <c r="S5" s="93"/>
      <c r="T5" s="93"/>
      <c r="U5" s="93"/>
      <c r="V5" s="93"/>
      <c r="W5" s="93"/>
      <c r="X5" s="93"/>
      <c r="Y5" s="93"/>
      <c r="Z5" s="621" t="s">
        <v>798</v>
      </c>
      <c r="AA5" s="609"/>
      <c r="AB5" s="92" t="s">
        <v>467</v>
      </c>
      <c r="AC5" s="93"/>
      <c r="AD5" s="93"/>
      <c r="AE5" s="93"/>
      <c r="AF5" s="93"/>
      <c r="AG5" s="93"/>
      <c r="AH5" s="93"/>
      <c r="AI5" s="93"/>
      <c r="AJ5" s="93"/>
      <c r="AK5" s="93"/>
      <c r="AL5" s="93"/>
      <c r="AM5" s="621" t="s">
        <v>798</v>
      </c>
      <c r="AN5" s="609"/>
      <c r="AO5" s="92" t="s">
        <v>467</v>
      </c>
      <c r="AP5" s="93"/>
      <c r="AQ5" s="93"/>
      <c r="AR5" s="93"/>
      <c r="AS5" s="93"/>
      <c r="AT5" s="93"/>
      <c r="AU5" s="93"/>
      <c r="AV5" s="93"/>
      <c r="AW5" s="93"/>
      <c r="AX5" s="93"/>
      <c r="AY5" s="93"/>
      <c r="AZ5" s="621" t="s">
        <v>798</v>
      </c>
      <c r="BA5" s="609"/>
    </row>
    <row r="6" spans="1:53" ht="13.5" thickBot="1" x14ac:dyDescent="0.25">
      <c r="A6" s="105"/>
      <c r="B6" s="106"/>
      <c r="C6" s="106"/>
      <c r="D6" s="106"/>
      <c r="E6" s="106"/>
      <c r="F6" s="106"/>
      <c r="G6" s="106"/>
      <c r="H6" s="106"/>
      <c r="I6" s="106"/>
      <c r="J6" s="106"/>
      <c r="K6" s="106"/>
      <c r="L6" s="596" t="s">
        <v>468</v>
      </c>
      <c r="M6" s="597"/>
      <c r="N6" s="105"/>
      <c r="O6" s="106"/>
      <c r="P6" s="106"/>
      <c r="R6" s="106"/>
      <c r="S6" s="106"/>
      <c r="T6" s="106"/>
      <c r="U6" s="106"/>
      <c r="V6" s="106"/>
      <c r="W6" s="106"/>
      <c r="X6" s="106"/>
      <c r="Y6" s="106"/>
      <c r="Z6" s="596" t="s">
        <v>468</v>
      </c>
      <c r="AA6" s="597"/>
      <c r="AB6" s="105"/>
      <c r="AC6" s="106"/>
      <c r="AD6" s="106"/>
      <c r="AE6" s="106"/>
      <c r="AF6" s="106"/>
      <c r="AG6" s="106"/>
      <c r="AH6" s="106"/>
      <c r="AI6" s="106"/>
      <c r="AJ6" s="106"/>
      <c r="AK6" s="106"/>
      <c r="AL6" s="106"/>
      <c r="AM6" s="596" t="s">
        <v>468</v>
      </c>
      <c r="AN6" s="597"/>
      <c r="AO6" s="105"/>
      <c r="AP6" s="106"/>
      <c r="AQ6" s="106"/>
      <c r="AR6" s="106"/>
      <c r="AS6" s="106"/>
      <c r="AT6" s="106"/>
      <c r="AU6" s="106"/>
      <c r="AV6" s="106"/>
      <c r="AW6" s="106"/>
      <c r="AX6" s="106"/>
      <c r="AY6" s="106"/>
      <c r="AZ6" s="596" t="s">
        <v>468</v>
      </c>
      <c r="BA6" s="597"/>
    </row>
    <row r="7" spans="1:53" ht="13.5" thickTop="1" x14ac:dyDescent="0.2">
      <c r="A7" s="92" t="s">
        <v>469</v>
      </c>
      <c r="B7" s="93"/>
      <c r="C7" s="93"/>
      <c r="D7" s="93"/>
      <c r="E7" s="93"/>
      <c r="F7" s="93"/>
      <c r="G7" s="93"/>
      <c r="H7" s="93"/>
      <c r="I7" s="93"/>
      <c r="J7" s="93"/>
      <c r="K7" s="93"/>
      <c r="L7" s="672">
        <v>31959</v>
      </c>
      <c r="M7" s="673"/>
      <c r="N7" s="92" t="s">
        <v>469</v>
      </c>
      <c r="O7" s="93"/>
      <c r="P7" s="93"/>
      <c r="Q7" s="93"/>
      <c r="R7" s="93"/>
      <c r="S7" s="93"/>
      <c r="T7" s="93"/>
      <c r="U7" s="93"/>
      <c r="V7" s="93"/>
      <c r="W7" s="93"/>
      <c r="X7" s="93"/>
      <c r="Y7" s="93"/>
      <c r="Z7" s="672">
        <v>31959</v>
      </c>
      <c r="AA7" s="673"/>
      <c r="AB7" s="92" t="s">
        <v>469</v>
      </c>
      <c r="AC7" s="93"/>
      <c r="AD7" s="93"/>
      <c r="AE7" s="93"/>
      <c r="AF7" s="93"/>
      <c r="AG7" s="93"/>
      <c r="AH7" s="93"/>
      <c r="AI7" s="93"/>
      <c r="AJ7" s="93"/>
      <c r="AK7" s="93"/>
      <c r="AL7" s="93"/>
      <c r="AM7" s="672">
        <v>31959</v>
      </c>
      <c r="AN7" s="673"/>
      <c r="AO7" s="92" t="s">
        <v>469</v>
      </c>
      <c r="AP7" s="93"/>
      <c r="AQ7" s="93"/>
      <c r="AR7" s="93"/>
      <c r="AS7" s="93"/>
      <c r="AT7" s="93"/>
      <c r="AU7" s="93"/>
      <c r="AV7" s="93"/>
      <c r="AW7" s="93"/>
      <c r="AX7" s="93"/>
      <c r="AY7" s="93"/>
      <c r="AZ7" s="672">
        <v>31959</v>
      </c>
      <c r="BA7" s="673"/>
    </row>
    <row r="8" spans="1:53" x14ac:dyDescent="0.2">
      <c r="A8" s="133" t="s">
        <v>470</v>
      </c>
      <c r="B8" s="116"/>
      <c r="C8" s="116"/>
      <c r="D8" s="116"/>
      <c r="E8" s="116"/>
      <c r="F8" s="116"/>
      <c r="G8" s="116"/>
      <c r="H8" s="116"/>
      <c r="I8" s="116"/>
      <c r="J8" s="116"/>
      <c r="K8" s="116"/>
      <c r="L8" s="676">
        <v>31959</v>
      </c>
      <c r="M8" s="677"/>
      <c r="N8" s="133" t="s">
        <v>470</v>
      </c>
      <c r="O8" s="116"/>
      <c r="P8" s="116"/>
      <c r="Q8" s="116"/>
      <c r="R8" s="116"/>
      <c r="S8" s="116"/>
      <c r="T8" s="116"/>
      <c r="U8" s="116"/>
      <c r="V8" s="116"/>
      <c r="W8" s="116"/>
      <c r="X8" s="116"/>
      <c r="Y8" s="116"/>
      <c r="Z8" s="676">
        <v>31959</v>
      </c>
      <c r="AA8" s="677"/>
      <c r="AB8" s="133" t="s">
        <v>470</v>
      </c>
      <c r="AC8" s="116"/>
      <c r="AD8" s="116"/>
      <c r="AE8" s="116"/>
      <c r="AF8" s="116"/>
      <c r="AG8" s="116"/>
      <c r="AH8" s="116"/>
      <c r="AI8" s="116"/>
      <c r="AJ8" s="116"/>
      <c r="AK8" s="116"/>
      <c r="AL8" s="116"/>
      <c r="AM8" s="676">
        <v>31959</v>
      </c>
      <c r="AN8" s="677"/>
      <c r="AO8" s="133" t="s">
        <v>470</v>
      </c>
      <c r="AP8" s="116"/>
      <c r="AQ8" s="116"/>
      <c r="AR8" s="116"/>
      <c r="AS8" s="116"/>
      <c r="AT8" s="116"/>
      <c r="AU8" s="116"/>
      <c r="AV8" s="116"/>
      <c r="AW8" s="116"/>
      <c r="AX8" s="116"/>
      <c r="AY8" s="116"/>
      <c r="AZ8" s="676">
        <v>31959</v>
      </c>
      <c r="BA8" s="677"/>
    </row>
    <row r="9" spans="1:53" x14ac:dyDescent="0.2">
      <c r="A9" s="134" t="s">
        <v>471</v>
      </c>
      <c r="B9" s="135"/>
      <c r="C9" s="135"/>
      <c r="D9" s="135"/>
      <c r="E9" s="135"/>
      <c r="F9" s="135"/>
      <c r="G9" s="135"/>
      <c r="H9" s="135"/>
      <c r="I9" s="135"/>
      <c r="J9" s="135"/>
      <c r="K9" s="136"/>
      <c r="L9" s="678"/>
      <c r="M9" s="679"/>
      <c r="N9" s="134" t="s">
        <v>471</v>
      </c>
      <c r="O9" s="135"/>
      <c r="P9" s="135"/>
      <c r="R9" s="135"/>
      <c r="S9" s="135"/>
      <c r="T9" s="135"/>
      <c r="U9" s="135"/>
      <c r="V9" s="135"/>
      <c r="W9" s="135"/>
      <c r="X9" s="135"/>
      <c r="Y9" s="136"/>
      <c r="Z9" s="678"/>
      <c r="AA9" s="679"/>
      <c r="AB9" s="134" t="s">
        <v>471</v>
      </c>
      <c r="AC9" s="135"/>
      <c r="AD9" s="135"/>
      <c r="AE9" s="135"/>
      <c r="AF9" s="135"/>
      <c r="AG9" s="135"/>
      <c r="AH9" s="135"/>
      <c r="AI9" s="135"/>
      <c r="AJ9" s="135"/>
      <c r="AK9" s="135"/>
      <c r="AL9" s="136"/>
      <c r="AM9" s="678"/>
      <c r="AN9" s="679"/>
      <c r="AO9" s="134" t="s">
        <v>471</v>
      </c>
      <c r="AP9" s="135"/>
      <c r="AQ9" s="135"/>
      <c r="AR9" s="135"/>
      <c r="AS9" s="135"/>
      <c r="AT9" s="135"/>
      <c r="AU9" s="135"/>
      <c r="AV9" s="135"/>
      <c r="AW9" s="135"/>
      <c r="AX9" s="135"/>
      <c r="AY9" s="136"/>
      <c r="AZ9" s="678"/>
      <c r="BA9" s="679"/>
    </row>
    <row r="10" spans="1:53" x14ac:dyDescent="0.2">
      <c r="A10" s="91" t="s">
        <v>472</v>
      </c>
      <c r="B10" s="72"/>
      <c r="C10" s="72"/>
      <c r="D10" s="72"/>
      <c r="E10" s="72"/>
      <c r="F10" s="72"/>
      <c r="G10" s="72"/>
      <c r="H10" s="72"/>
      <c r="I10" s="72"/>
      <c r="J10" s="72"/>
      <c r="K10" s="83"/>
      <c r="L10" s="674"/>
      <c r="M10" s="675"/>
      <c r="N10" s="91" t="s">
        <v>472</v>
      </c>
      <c r="O10" s="72"/>
      <c r="P10" s="72"/>
      <c r="R10" s="72"/>
      <c r="S10" s="72"/>
      <c r="T10" s="72"/>
      <c r="U10" s="72"/>
      <c r="V10" s="72"/>
      <c r="W10" s="72"/>
      <c r="X10" s="72"/>
      <c r="Y10" s="83"/>
      <c r="Z10" s="674"/>
      <c r="AA10" s="675"/>
      <c r="AB10" s="91" t="s">
        <v>472</v>
      </c>
      <c r="AC10" s="72"/>
      <c r="AD10" s="72"/>
      <c r="AE10" s="72"/>
      <c r="AF10" s="72"/>
      <c r="AG10" s="72"/>
      <c r="AH10" s="72"/>
      <c r="AI10" s="72"/>
      <c r="AJ10" s="72"/>
      <c r="AK10" s="72"/>
      <c r="AL10" s="83"/>
      <c r="AM10" s="674"/>
      <c r="AN10" s="675"/>
      <c r="AO10" s="91" t="s">
        <v>472</v>
      </c>
      <c r="AP10" s="72"/>
      <c r="AQ10" s="72"/>
      <c r="AR10" s="72"/>
      <c r="AS10" s="72"/>
      <c r="AT10" s="72"/>
      <c r="AU10" s="72"/>
      <c r="AV10" s="72"/>
      <c r="AW10" s="72"/>
      <c r="AX10" s="72"/>
      <c r="AY10" s="83"/>
      <c r="AZ10" s="674"/>
      <c r="BA10" s="675"/>
    </row>
    <row r="11" spans="1:53" x14ac:dyDescent="0.2">
      <c r="A11" s="137" t="s">
        <v>473</v>
      </c>
      <c r="B11" s="116"/>
      <c r="C11" s="116"/>
      <c r="D11" s="116"/>
      <c r="E11" s="116"/>
      <c r="F11" s="116"/>
      <c r="G11" s="116"/>
      <c r="H11" s="116"/>
      <c r="I11" s="116"/>
      <c r="J11" s="116"/>
      <c r="K11" s="138"/>
      <c r="L11" s="682">
        <v>33420</v>
      </c>
      <c r="M11" s="675"/>
      <c r="N11" s="137" t="s">
        <v>473</v>
      </c>
      <c r="O11" s="116"/>
      <c r="P11" s="116"/>
      <c r="R11" s="116"/>
      <c r="S11" s="116"/>
      <c r="T11" s="116"/>
      <c r="U11" s="116"/>
      <c r="V11" s="116"/>
      <c r="W11" s="116"/>
      <c r="X11" s="116"/>
      <c r="Y11" s="138"/>
      <c r="Z11" s="682">
        <v>33420</v>
      </c>
      <c r="AA11" s="675"/>
      <c r="AB11" s="137" t="s">
        <v>473</v>
      </c>
      <c r="AC11" s="116"/>
      <c r="AD11" s="116"/>
      <c r="AE11" s="116"/>
      <c r="AF11" s="116"/>
      <c r="AG11" s="116"/>
      <c r="AH11" s="116"/>
      <c r="AI11" s="116"/>
      <c r="AJ11" s="116"/>
      <c r="AK11" s="116"/>
      <c r="AL11" s="138"/>
      <c r="AM11" s="682">
        <v>33420</v>
      </c>
      <c r="AN11" s="675"/>
      <c r="AO11" s="137" t="s">
        <v>473</v>
      </c>
      <c r="AP11" s="116"/>
      <c r="AQ11" s="116"/>
      <c r="AR11" s="116"/>
      <c r="AS11" s="116"/>
      <c r="AT11" s="116"/>
      <c r="AU11" s="116"/>
      <c r="AV11" s="116"/>
      <c r="AW11" s="116"/>
      <c r="AX11" s="116"/>
      <c r="AY11" s="138"/>
      <c r="AZ11" s="682">
        <v>33420</v>
      </c>
      <c r="BA11" s="675"/>
    </row>
    <row r="12" spans="1:53" x14ac:dyDescent="0.2">
      <c r="A12" s="142" t="s">
        <v>474</v>
      </c>
      <c r="B12" s="131"/>
      <c r="C12" s="131"/>
      <c r="D12" s="131"/>
      <c r="E12" s="131"/>
      <c r="F12" s="131"/>
      <c r="G12" s="131"/>
      <c r="H12" s="131"/>
      <c r="I12" s="131"/>
      <c r="J12" s="131"/>
      <c r="K12" s="132"/>
      <c r="L12" s="570">
        <v>0</v>
      </c>
      <c r="M12" s="572"/>
      <c r="N12" s="142" t="s">
        <v>474</v>
      </c>
      <c r="O12" s="131"/>
      <c r="P12" s="131"/>
      <c r="Q12" s="131"/>
      <c r="R12" s="131"/>
      <c r="S12" s="131"/>
      <c r="T12" s="131"/>
      <c r="U12" s="131"/>
      <c r="V12" s="131"/>
      <c r="W12" s="131"/>
      <c r="X12" s="131"/>
      <c r="Y12" s="132"/>
      <c r="Z12" s="570">
        <v>0</v>
      </c>
      <c r="AA12" s="572"/>
      <c r="AB12" s="142" t="s">
        <v>474</v>
      </c>
      <c r="AC12" s="131"/>
      <c r="AD12" s="131"/>
      <c r="AE12" s="131"/>
      <c r="AF12" s="131"/>
      <c r="AG12" s="131"/>
      <c r="AH12" s="131"/>
      <c r="AI12" s="131"/>
      <c r="AJ12" s="131"/>
      <c r="AK12" s="131"/>
      <c r="AL12" s="132"/>
      <c r="AM12" s="570">
        <v>0</v>
      </c>
      <c r="AN12" s="572"/>
      <c r="AO12" s="142" t="s">
        <v>474</v>
      </c>
      <c r="AP12" s="131"/>
      <c r="AQ12" s="131"/>
      <c r="AR12" s="131"/>
      <c r="AS12" s="131"/>
      <c r="AT12" s="131"/>
      <c r="AU12" s="131"/>
      <c r="AV12" s="131"/>
      <c r="AW12" s="131"/>
      <c r="AX12" s="131"/>
      <c r="AY12" s="132"/>
      <c r="AZ12" s="570">
        <v>0</v>
      </c>
      <c r="BA12" s="572"/>
    </row>
    <row r="13" spans="1:53" x14ac:dyDescent="0.2">
      <c r="A13" s="143" t="s">
        <v>475</v>
      </c>
      <c r="B13" s="135"/>
      <c r="C13" s="135"/>
      <c r="D13" s="135"/>
      <c r="E13" s="135"/>
      <c r="F13" s="135"/>
      <c r="G13" s="135"/>
      <c r="H13" s="135"/>
      <c r="I13" s="135"/>
      <c r="J13" s="135"/>
      <c r="K13" s="136"/>
      <c r="L13" s="674"/>
      <c r="M13" s="675"/>
      <c r="N13" s="143" t="s">
        <v>475</v>
      </c>
      <c r="O13" s="135"/>
      <c r="P13" s="135"/>
      <c r="R13" s="135"/>
      <c r="S13" s="135"/>
      <c r="T13" s="135"/>
      <c r="U13" s="135"/>
      <c r="V13" s="135"/>
      <c r="W13" s="135"/>
      <c r="X13" s="135"/>
      <c r="Y13" s="136"/>
      <c r="Z13" s="674"/>
      <c r="AA13" s="675"/>
      <c r="AB13" s="143" t="s">
        <v>475</v>
      </c>
      <c r="AC13" s="135"/>
      <c r="AD13" s="135"/>
      <c r="AE13" s="135"/>
      <c r="AF13" s="135"/>
      <c r="AG13" s="135"/>
      <c r="AH13" s="135"/>
      <c r="AI13" s="135"/>
      <c r="AJ13" s="135"/>
      <c r="AK13" s="135"/>
      <c r="AL13" s="136"/>
      <c r="AM13" s="674"/>
      <c r="AN13" s="675"/>
      <c r="AO13" s="143" t="s">
        <v>475</v>
      </c>
      <c r="AP13" s="135"/>
      <c r="AQ13" s="135"/>
      <c r="AR13" s="135"/>
      <c r="AS13" s="135"/>
      <c r="AT13" s="135"/>
      <c r="AU13" s="135"/>
      <c r="AV13" s="135"/>
      <c r="AW13" s="135"/>
      <c r="AX13" s="135"/>
      <c r="AY13" s="136"/>
      <c r="AZ13" s="674"/>
      <c r="BA13" s="675"/>
    </row>
    <row r="14" spans="1:53" x14ac:dyDescent="0.2">
      <c r="A14" s="137" t="s">
        <v>476</v>
      </c>
      <c r="B14" s="116"/>
      <c r="C14" s="116"/>
      <c r="D14" s="116"/>
      <c r="E14" s="116"/>
      <c r="F14" s="116"/>
      <c r="G14" s="116"/>
      <c r="H14" s="116"/>
      <c r="I14" s="116"/>
      <c r="J14" s="116"/>
      <c r="K14" s="138"/>
      <c r="L14" s="676">
        <v>42917</v>
      </c>
      <c r="M14" s="677"/>
      <c r="N14" s="137" t="s">
        <v>476</v>
      </c>
      <c r="O14" s="116"/>
      <c r="P14" s="116"/>
      <c r="R14" s="116"/>
      <c r="S14" s="116"/>
      <c r="T14" s="116"/>
      <c r="U14" s="116"/>
      <c r="V14" s="116"/>
      <c r="W14" s="116"/>
      <c r="X14" s="116"/>
      <c r="Y14" s="138"/>
      <c r="Z14" s="676">
        <v>42917</v>
      </c>
      <c r="AA14" s="677"/>
      <c r="AB14" s="137" t="s">
        <v>476</v>
      </c>
      <c r="AC14" s="116"/>
      <c r="AD14" s="116"/>
      <c r="AE14" s="116"/>
      <c r="AF14" s="116"/>
      <c r="AG14" s="116"/>
      <c r="AH14" s="116"/>
      <c r="AI14" s="116"/>
      <c r="AJ14" s="116"/>
      <c r="AK14" s="116"/>
      <c r="AL14" s="138"/>
      <c r="AM14" s="676">
        <v>42917</v>
      </c>
      <c r="AN14" s="677"/>
      <c r="AO14" s="137" t="s">
        <v>476</v>
      </c>
      <c r="AP14" s="116"/>
      <c r="AQ14" s="116"/>
      <c r="AR14" s="116"/>
      <c r="AS14" s="116"/>
      <c r="AT14" s="116"/>
      <c r="AU14" s="116"/>
      <c r="AV14" s="116"/>
      <c r="AW14" s="116"/>
      <c r="AX14" s="116"/>
      <c r="AY14" s="138"/>
      <c r="AZ14" s="676">
        <v>42917</v>
      </c>
      <c r="BA14" s="677"/>
    </row>
    <row r="15" spans="1:53" ht="13.5" thickBot="1" x14ac:dyDescent="0.25">
      <c r="A15" s="144" t="s">
        <v>477</v>
      </c>
      <c r="B15" s="140"/>
      <c r="C15" s="140"/>
      <c r="D15" s="140"/>
      <c r="E15" s="140"/>
      <c r="F15" s="140"/>
      <c r="G15" s="140"/>
      <c r="H15" s="140"/>
      <c r="I15" s="140"/>
      <c r="J15" s="140"/>
      <c r="K15" s="141"/>
      <c r="L15" s="637">
        <v>0</v>
      </c>
      <c r="M15" s="638"/>
      <c r="N15" s="144" t="s">
        <v>477</v>
      </c>
      <c r="O15" s="140"/>
      <c r="P15" s="140"/>
      <c r="Q15" s="135"/>
      <c r="R15" s="140"/>
      <c r="S15" s="140"/>
      <c r="T15" s="140"/>
      <c r="U15" s="140"/>
      <c r="V15" s="140"/>
      <c r="W15" s="140"/>
      <c r="X15" s="140"/>
      <c r="Y15" s="141"/>
      <c r="Z15" s="637">
        <v>0</v>
      </c>
      <c r="AA15" s="638"/>
      <c r="AB15" s="144" t="s">
        <v>477</v>
      </c>
      <c r="AC15" s="140"/>
      <c r="AD15" s="140"/>
      <c r="AE15" s="140"/>
      <c r="AF15" s="140"/>
      <c r="AG15" s="140"/>
      <c r="AH15" s="140"/>
      <c r="AI15" s="140"/>
      <c r="AJ15" s="140"/>
      <c r="AK15" s="140"/>
      <c r="AL15" s="141"/>
      <c r="AM15" s="637">
        <v>0</v>
      </c>
      <c r="AN15" s="638"/>
      <c r="AO15" s="144" t="s">
        <v>477</v>
      </c>
      <c r="AP15" s="140"/>
      <c r="AQ15" s="140"/>
      <c r="AR15" s="140"/>
      <c r="AS15" s="140"/>
      <c r="AT15" s="140"/>
      <c r="AU15" s="140"/>
      <c r="AV15" s="140"/>
      <c r="AW15" s="140"/>
      <c r="AX15" s="140"/>
      <c r="AY15" s="141"/>
      <c r="AZ15" s="637">
        <v>0</v>
      </c>
      <c r="BA15" s="638"/>
    </row>
    <row r="16" spans="1:53" ht="13.5" thickTop="1" x14ac:dyDescent="0.2">
      <c r="A16" s="127" t="s">
        <v>478</v>
      </c>
      <c r="B16" s="128"/>
      <c r="C16" s="128"/>
      <c r="D16" s="128"/>
      <c r="E16" s="128"/>
      <c r="F16" s="128"/>
      <c r="G16" s="128"/>
      <c r="H16" s="128"/>
      <c r="I16" s="128"/>
      <c r="J16" s="128"/>
      <c r="K16" s="129"/>
      <c r="L16" s="576">
        <v>0</v>
      </c>
      <c r="M16" s="578"/>
      <c r="N16" s="127" t="s">
        <v>478</v>
      </c>
      <c r="O16" s="128"/>
      <c r="P16" s="128"/>
      <c r="Q16" s="128"/>
      <c r="R16" s="128"/>
      <c r="S16" s="128"/>
      <c r="T16" s="128"/>
      <c r="U16" s="128"/>
      <c r="V16" s="128"/>
      <c r="W16" s="128"/>
      <c r="X16" s="128"/>
      <c r="Y16" s="129"/>
      <c r="Z16" s="576">
        <v>0</v>
      </c>
      <c r="AA16" s="578"/>
      <c r="AB16" s="127" t="s">
        <v>478</v>
      </c>
      <c r="AC16" s="128"/>
      <c r="AD16" s="128"/>
      <c r="AE16" s="128"/>
      <c r="AF16" s="128"/>
      <c r="AG16" s="128"/>
      <c r="AH16" s="128"/>
      <c r="AI16" s="128"/>
      <c r="AJ16" s="128"/>
      <c r="AK16" s="128"/>
      <c r="AL16" s="129"/>
      <c r="AM16" s="576">
        <v>0</v>
      </c>
      <c r="AN16" s="578"/>
      <c r="AO16" s="127" t="s">
        <v>478</v>
      </c>
      <c r="AP16" s="128"/>
      <c r="AQ16" s="128"/>
      <c r="AR16" s="128"/>
      <c r="AS16" s="128"/>
      <c r="AT16" s="128"/>
      <c r="AU16" s="128"/>
      <c r="AV16" s="128"/>
      <c r="AW16" s="128"/>
      <c r="AX16" s="128"/>
      <c r="AY16" s="129"/>
      <c r="AZ16" s="576">
        <v>0</v>
      </c>
      <c r="BA16" s="578"/>
    </row>
    <row r="17" spans="1:53" x14ac:dyDescent="0.2">
      <c r="A17" s="130" t="s">
        <v>479</v>
      </c>
      <c r="B17" s="131"/>
      <c r="C17" s="131"/>
      <c r="D17" s="131"/>
      <c r="E17" s="131"/>
      <c r="F17" s="131"/>
      <c r="G17" s="131"/>
      <c r="H17" s="131"/>
      <c r="I17" s="131"/>
      <c r="J17" s="131"/>
      <c r="K17" s="132"/>
      <c r="L17" s="570">
        <v>0</v>
      </c>
      <c r="M17" s="572"/>
      <c r="N17" s="130" t="s">
        <v>479</v>
      </c>
      <c r="O17" s="131"/>
      <c r="P17" s="131"/>
      <c r="Q17" s="131"/>
      <c r="R17" s="131"/>
      <c r="S17" s="131"/>
      <c r="T17" s="131"/>
      <c r="U17" s="131"/>
      <c r="V17" s="131"/>
      <c r="W17" s="131"/>
      <c r="X17" s="131"/>
      <c r="Y17" s="132"/>
      <c r="Z17" s="570">
        <v>0</v>
      </c>
      <c r="AA17" s="572"/>
      <c r="AB17" s="130" t="s">
        <v>479</v>
      </c>
      <c r="AC17" s="131"/>
      <c r="AD17" s="131"/>
      <c r="AE17" s="131"/>
      <c r="AF17" s="131"/>
      <c r="AG17" s="131"/>
      <c r="AH17" s="131"/>
      <c r="AI17" s="131"/>
      <c r="AJ17" s="131"/>
      <c r="AK17" s="131"/>
      <c r="AL17" s="132"/>
      <c r="AM17" s="570">
        <v>0</v>
      </c>
      <c r="AN17" s="572"/>
      <c r="AO17" s="130" t="s">
        <v>479</v>
      </c>
      <c r="AP17" s="131"/>
      <c r="AQ17" s="131"/>
      <c r="AR17" s="131"/>
      <c r="AS17" s="131"/>
      <c r="AT17" s="131"/>
      <c r="AU17" s="131"/>
      <c r="AV17" s="131"/>
      <c r="AW17" s="131"/>
      <c r="AX17" s="131"/>
      <c r="AY17" s="132"/>
      <c r="AZ17" s="570">
        <v>0</v>
      </c>
      <c r="BA17" s="572"/>
    </row>
    <row r="18" spans="1:53" x14ac:dyDescent="0.2">
      <c r="A18" s="130" t="s">
        <v>481</v>
      </c>
      <c r="B18" s="131"/>
      <c r="C18" s="131"/>
      <c r="D18" s="131"/>
      <c r="E18" s="131"/>
      <c r="F18" s="131"/>
      <c r="G18" s="131"/>
      <c r="H18" s="131"/>
      <c r="I18" s="131"/>
      <c r="J18" s="131"/>
      <c r="K18" s="132"/>
      <c r="L18" s="665"/>
      <c r="M18" s="583"/>
      <c r="N18" s="130" t="s">
        <v>481</v>
      </c>
      <c r="O18" s="131"/>
      <c r="P18" s="131"/>
      <c r="Q18" s="131"/>
      <c r="R18" s="131"/>
      <c r="S18" s="131"/>
      <c r="T18" s="131"/>
      <c r="U18" s="131"/>
      <c r="V18" s="131"/>
      <c r="W18" s="131"/>
      <c r="X18" s="131"/>
      <c r="Y18" s="132"/>
      <c r="Z18" s="665"/>
      <c r="AA18" s="583"/>
      <c r="AB18" s="130" t="s">
        <v>481</v>
      </c>
      <c r="AC18" s="131"/>
      <c r="AD18" s="131"/>
      <c r="AE18" s="131"/>
      <c r="AF18" s="131"/>
      <c r="AG18" s="131"/>
      <c r="AH18" s="131"/>
      <c r="AI18" s="131"/>
      <c r="AJ18" s="131"/>
      <c r="AK18" s="131"/>
      <c r="AL18" s="132"/>
      <c r="AM18" s="665"/>
      <c r="AN18" s="583"/>
      <c r="AO18" s="130" t="s">
        <v>481</v>
      </c>
      <c r="AP18" s="131"/>
      <c r="AQ18" s="131"/>
      <c r="AR18" s="131"/>
      <c r="AS18" s="131"/>
      <c r="AT18" s="131"/>
      <c r="AU18" s="131"/>
      <c r="AV18" s="131"/>
      <c r="AW18" s="131"/>
      <c r="AX18" s="131"/>
      <c r="AY18" s="132"/>
      <c r="AZ18" s="665"/>
      <c r="BA18" s="583"/>
    </row>
    <row r="19" spans="1:53" x14ac:dyDescent="0.2">
      <c r="A19" s="142" t="s">
        <v>482</v>
      </c>
      <c r="B19" s="131"/>
      <c r="C19" s="131"/>
      <c r="D19" s="131"/>
      <c r="E19" s="131"/>
      <c r="F19" s="131"/>
      <c r="G19" s="131"/>
      <c r="H19" s="131"/>
      <c r="I19" s="131"/>
      <c r="J19" s="131"/>
      <c r="K19" s="132"/>
      <c r="L19" s="587">
        <f>L16-L17</f>
        <v>0</v>
      </c>
      <c r="M19" s="589"/>
      <c r="N19" s="142" t="s">
        <v>482</v>
      </c>
      <c r="O19" s="131"/>
      <c r="P19" s="131"/>
      <c r="Q19" s="131"/>
      <c r="R19" s="131"/>
      <c r="S19" s="131"/>
      <c r="T19" s="131"/>
      <c r="U19" s="131"/>
      <c r="V19" s="131"/>
      <c r="W19" s="131"/>
      <c r="X19" s="131"/>
      <c r="Y19" s="132"/>
      <c r="Z19" s="587">
        <f>Z16-Z17</f>
        <v>0</v>
      </c>
      <c r="AA19" s="589"/>
      <c r="AB19" s="142" t="s">
        <v>482</v>
      </c>
      <c r="AC19" s="131"/>
      <c r="AD19" s="131"/>
      <c r="AE19" s="131"/>
      <c r="AF19" s="131"/>
      <c r="AG19" s="131"/>
      <c r="AH19" s="131"/>
      <c r="AI19" s="131"/>
      <c r="AJ19" s="131"/>
      <c r="AK19" s="131"/>
      <c r="AL19" s="132"/>
      <c r="AM19" s="587">
        <f>AM16-AM17</f>
        <v>0</v>
      </c>
      <c r="AN19" s="589"/>
      <c r="AO19" s="142" t="s">
        <v>482</v>
      </c>
      <c r="AP19" s="131"/>
      <c r="AQ19" s="131"/>
      <c r="AR19" s="131"/>
      <c r="AS19" s="131"/>
      <c r="AT19" s="131"/>
      <c r="AU19" s="131"/>
      <c r="AV19" s="131"/>
      <c r="AW19" s="131"/>
      <c r="AX19" s="131"/>
      <c r="AY19" s="132"/>
      <c r="AZ19" s="587">
        <f>AZ16-AZ17</f>
        <v>0</v>
      </c>
      <c r="BA19" s="589"/>
    </row>
    <row r="20" spans="1:53" x14ac:dyDescent="0.2">
      <c r="A20" s="142" t="s">
        <v>483</v>
      </c>
      <c r="B20" s="131"/>
      <c r="C20" s="131"/>
      <c r="D20" s="131"/>
      <c r="E20" s="131"/>
      <c r="F20" s="131"/>
      <c r="G20" s="131"/>
      <c r="H20" s="131"/>
      <c r="I20" s="131"/>
      <c r="J20" s="131"/>
      <c r="K20" s="132"/>
      <c r="L20" s="662">
        <v>1</v>
      </c>
      <c r="M20" s="664"/>
      <c r="N20" s="142" t="s">
        <v>483</v>
      </c>
      <c r="O20" s="131"/>
      <c r="P20" s="131"/>
      <c r="Q20" s="131"/>
      <c r="R20" s="131"/>
      <c r="S20" s="131"/>
      <c r="T20" s="131"/>
      <c r="U20" s="131"/>
      <c r="V20" s="131"/>
      <c r="W20" s="131"/>
      <c r="X20" s="131"/>
      <c r="Y20" s="132"/>
      <c r="Z20" s="662">
        <v>1</v>
      </c>
      <c r="AA20" s="664"/>
      <c r="AB20" s="142" t="s">
        <v>483</v>
      </c>
      <c r="AC20" s="131"/>
      <c r="AD20" s="131"/>
      <c r="AE20" s="131"/>
      <c r="AF20" s="131"/>
      <c r="AG20" s="131"/>
      <c r="AH20" s="131"/>
      <c r="AI20" s="131"/>
      <c r="AJ20" s="131"/>
      <c r="AK20" s="131"/>
      <c r="AL20" s="132"/>
      <c r="AM20" s="662">
        <v>1</v>
      </c>
      <c r="AN20" s="664"/>
      <c r="AO20" s="142" t="s">
        <v>483</v>
      </c>
      <c r="AP20" s="131"/>
      <c r="AQ20" s="131"/>
      <c r="AR20" s="131"/>
      <c r="AS20" s="131"/>
      <c r="AT20" s="131"/>
      <c r="AU20" s="131"/>
      <c r="AV20" s="131"/>
      <c r="AW20" s="131"/>
      <c r="AX20" s="131"/>
      <c r="AY20" s="132"/>
      <c r="AZ20" s="662">
        <v>1</v>
      </c>
      <c r="BA20" s="664"/>
    </row>
    <row r="21" spans="1:53" x14ac:dyDescent="0.2">
      <c r="A21" s="142" t="s">
        <v>484</v>
      </c>
      <c r="B21" s="131"/>
      <c r="C21" s="131"/>
      <c r="D21" s="131"/>
      <c r="E21" s="131"/>
      <c r="F21" s="131"/>
      <c r="G21" s="131"/>
      <c r="H21" s="131"/>
      <c r="I21" s="131"/>
      <c r="J21" s="131"/>
      <c r="K21" s="132"/>
      <c r="L21" s="680">
        <f>L19/L20</f>
        <v>0</v>
      </c>
      <c r="M21" s="681"/>
      <c r="N21" s="142" t="s">
        <v>484</v>
      </c>
      <c r="O21" s="131"/>
      <c r="P21" s="131"/>
      <c r="Q21" s="131"/>
      <c r="R21" s="131"/>
      <c r="S21" s="131"/>
      <c r="T21" s="131"/>
      <c r="U21" s="131"/>
      <c r="V21" s="131"/>
      <c r="W21" s="131"/>
      <c r="X21" s="131"/>
      <c r="Y21" s="132"/>
      <c r="Z21" s="680">
        <f>Z19/Z20</f>
        <v>0</v>
      </c>
      <c r="AA21" s="681"/>
      <c r="AB21" s="142" t="s">
        <v>484</v>
      </c>
      <c r="AC21" s="131"/>
      <c r="AD21" s="131"/>
      <c r="AE21" s="131"/>
      <c r="AF21" s="131"/>
      <c r="AG21" s="131"/>
      <c r="AH21" s="131"/>
      <c r="AI21" s="131"/>
      <c r="AJ21" s="131"/>
      <c r="AK21" s="131"/>
      <c r="AL21" s="132"/>
      <c r="AM21" s="680">
        <f>AM19/AM20</f>
        <v>0</v>
      </c>
      <c r="AN21" s="681"/>
      <c r="AO21" s="142" t="s">
        <v>484</v>
      </c>
      <c r="AP21" s="131"/>
      <c r="AQ21" s="131"/>
      <c r="AR21" s="131"/>
      <c r="AS21" s="131"/>
      <c r="AT21" s="131"/>
      <c r="AU21" s="131"/>
      <c r="AV21" s="131"/>
      <c r="AW21" s="131"/>
      <c r="AX21" s="131"/>
      <c r="AY21" s="132"/>
      <c r="AZ21" s="680">
        <f>AZ19/AZ20</f>
        <v>0</v>
      </c>
      <c r="BA21" s="681"/>
    </row>
    <row r="22" spans="1:53" x14ac:dyDescent="0.2">
      <c r="A22" s="142" t="s">
        <v>485</v>
      </c>
      <c r="B22" s="131"/>
      <c r="C22" s="131"/>
      <c r="D22" s="131"/>
      <c r="E22" s="131"/>
      <c r="F22" s="131"/>
      <c r="G22" s="131"/>
      <c r="H22" s="131"/>
      <c r="I22" s="131"/>
      <c r="J22" s="131"/>
      <c r="K22" s="132"/>
      <c r="L22" s="662">
        <v>1</v>
      </c>
      <c r="M22" s="664"/>
      <c r="N22" s="142" t="s">
        <v>485</v>
      </c>
      <c r="O22" s="131"/>
      <c r="P22" s="131"/>
      <c r="Q22" s="131"/>
      <c r="R22" s="131"/>
      <c r="S22" s="131"/>
      <c r="T22" s="131"/>
      <c r="U22" s="131"/>
      <c r="V22" s="131"/>
      <c r="W22" s="131"/>
      <c r="X22" s="131"/>
      <c r="Y22" s="132"/>
      <c r="Z22" s="662">
        <v>1</v>
      </c>
      <c r="AA22" s="664"/>
      <c r="AB22" s="142" t="s">
        <v>485</v>
      </c>
      <c r="AC22" s="131"/>
      <c r="AD22" s="131"/>
      <c r="AE22" s="131"/>
      <c r="AF22" s="131"/>
      <c r="AG22" s="131"/>
      <c r="AH22" s="131"/>
      <c r="AI22" s="131"/>
      <c r="AJ22" s="131"/>
      <c r="AK22" s="131"/>
      <c r="AL22" s="132"/>
      <c r="AM22" s="662">
        <v>1</v>
      </c>
      <c r="AN22" s="664"/>
      <c r="AO22" s="142" t="s">
        <v>485</v>
      </c>
      <c r="AP22" s="131"/>
      <c r="AQ22" s="131"/>
      <c r="AR22" s="131"/>
      <c r="AS22" s="131"/>
      <c r="AT22" s="131"/>
      <c r="AU22" s="131"/>
      <c r="AV22" s="131"/>
      <c r="AW22" s="131"/>
      <c r="AX22" s="131"/>
      <c r="AY22" s="132"/>
      <c r="AZ22" s="662">
        <v>1</v>
      </c>
      <c r="BA22" s="664"/>
    </row>
    <row r="23" spans="1:53" x14ac:dyDescent="0.2">
      <c r="A23" s="142" t="s">
        <v>486</v>
      </c>
      <c r="B23" s="131"/>
      <c r="C23" s="131"/>
      <c r="D23" s="131"/>
      <c r="E23" s="131"/>
      <c r="F23" s="131"/>
      <c r="G23" s="131"/>
      <c r="H23" s="131"/>
      <c r="I23" s="131"/>
      <c r="J23" s="131"/>
      <c r="K23" s="132"/>
      <c r="L23" s="587">
        <f>L22*L21</f>
        <v>0</v>
      </c>
      <c r="M23" s="589"/>
      <c r="N23" s="142" t="s">
        <v>486</v>
      </c>
      <c r="O23" s="131"/>
      <c r="P23" s="131"/>
      <c r="Q23" s="131"/>
      <c r="R23" s="131"/>
      <c r="S23" s="131"/>
      <c r="T23" s="131"/>
      <c r="U23" s="131"/>
      <c r="V23" s="131"/>
      <c r="W23" s="131"/>
      <c r="X23" s="131"/>
      <c r="Y23" s="132"/>
      <c r="Z23" s="587">
        <f>Z22*Z21</f>
        <v>0</v>
      </c>
      <c r="AA23" s="589"/>
      <c r="AB23" s="142" t="s">
        <v>486</v>
      </c>
      <c r="AC23" s="131"/>
      <c r="AD23" s="131"/>
      <c r="AE23" s="131"/>
      <c r="AF23" s="131"/>
      <c r="AG23" s="131"/>
      <c r="AH23" s="131"/>
      <c r="AI23" s="131"/>
      <c r="AJ23" s="131"/>
      <c r="AK23" s="131"/>
      <c r="AL23" s="132"/>
      <c r="AM23" s="587">
        <f>AM22*AM21</f>
        <v>0</v>
      </c>
      <c r="AN23" s="589"/>
      <c r="AO23" s="142" t="s">
        <v>486</v>
      </c>
      <c r="AP23" s="131"/>
      <c r="AQ23" s="131"/>
      <c r="AR23" s="131"/>
      <c r="AS23" s="131"/>
      <c r="AT23" s="131"/>
      <c r="AU23" s="131"/>
      <c r="AV23" s="131"/>
      <c r="AW23" s="131"/>
      <c r="AX23" s="131"/>
      <c r="AY23" s="132"/>
      <c r="AZ23" s="587">
        <f>AZ22*AZ21</f>
        <v>0</v>
      </c>
      <c r="BA23" s="589"/>
    </row>
    <row r="24" spans="1:53" x14ac:dyDescent="0.2">
      <c r="A24" s="145" t="s">
        <v>500</v>
      </c>
      <c r="B24" s="131"/>
      <c r="C24" s="131"/>
      <c r="D24" s="131"/>
      <c r="E24" s="131"/>
      <c r="F24" s="131"/>
      <c r="G24" s="131"/>
      <c r="H24" s="131"/>
      <c r="I24" s="131"/>
      <c r="J24" s="131"/>
      <c r="K24" s="132"/>
      <c r="L24" s="665"/>
      <c r="M24" s="583"/>
      <c r="N24" s="145" t="s">
        <v>500</v>
      </c>
      <c r="O24" s="131"/>
      <c r="P24" s="131"/>
      <c r="Q24" s="131"/>
      <c r="R24" s="131"/>
      <c r="S24" s="131"/>
      <c r="T24" s="131"/>
      <c r="U24" s="131"/>
      <c r="V24" s="131"/>
      <c r="W24" s="131"/>
      <c r="X24" s="131"/>
      <c r="Y24" s="132"/>
      <c r="Z24" s="665"/>
      <c r="AA24" s="583"/>
      <c r="AB24" s="145" t="s">
        <v>500</v>
      </c>
      <c r="AC24" s="131"/>
      <c r="AD24" s="131"/>
      <c r="AE24" s="131"/>
      <c r="AF24" s="131"/>
      <c r="AG24" s="131"/>
      <c r="AH24" s="131"/>
      <c r="AI24" s="131"/>
      <c r="AJ24" s="131"/>
      <c r="AK24" s="131"/>
      <c r="AL24" s="132"/>
      <c r="AM24" s="665"/>
      <c r="AN24" s="583"/>
      <c r="AO24" s="145" t="s">
        <v>500</v>
      </c>
      <c r="AP24" s="131"/>
      <c r="AQ24" s="131"/>
      <c r="AR24" s="131"/>
      <c r="AS24" s="131"/>
      <c r="AT24" s="131"/>
      <c r="AU24" s="131"/>
      <c r="AV24" s="131"/>
      <c r="AW24" s="131"/>
      <c r="AX24" s="131"/>
      <c r="AY24" s="132"/>
      <c r="AZ24" s="665"/>
      <c r="BA24" s="583"/>
    </row>
    <row r="25" spans="1:53" x14ac:dyDescent="0.2">
      <c r="A25" s="142" t="str">
        <f>"Bonds Paid Prior To 6-30-"&amp;Help!C17</f>
        <v>Bonds Paid Prior To 6-30-2011</v>
      </c>
      <c r="B25" s="131"/>
      <c r="C25" s="131"/>
      <c r="D25" s="131"/>
      <c r="E25" s="131"/>
      <c r="F25" s="131"/>
      <c r="G25" s="131"/>
      <c r="H25" s="131"/>
      <c r="I25" s="131"/>
      <c r="J25" s="131"/>
      <c r="K25" s="132"/>
      <c r="L25" s="570">
        <v>0</v>
      </c>
      <c r="M25" s="572"/>
      <c r="N25" s="142" t="str">
        <f>"Bonds Paid Prior To 6-30-"&amp;Help!C17</f>
        <v>Bonds Paid Prior To 6-30-2011</v>
      </c>
      <c r="O25" s="131"/>
      <c r="P25" s="131"/>
      <c r="Q25" s="131"/>
      <c r="R25" s="131"/>
      <c r="S25" s="131"/>
      <c r="T25" s="131"/>
      <c r="U25" s="131"/>
      <c r="V25" s="131"/>
      <c r="W25" s="131"/>
      <c r="X25" s="131"/>
      <c r="Y25" s="132"/>
      <c r="Z25" s="570">
        <v>0</v>
      </c>
      <c r="AA25" s="572"/>
      <c r="AB25" s="142" t="str">
        <f>"Bonds Paid Prior To 6-30-"&amp;Help!C17</f>
        <v>Bonds Paid Prior To 6-30-2011</v>
      </c>
      <c r="AC25" s="131"/>
      <c r="AD25" s="131"/>
      <c r="AE25" s="131"/>
      <c r="AF25" s="131"/>
      <c r="AG25" s="131"/>
      <c r="AH25" s="131"/>
      <c r="AI25" s="131"/>
      <c r="AJ25" s="131"/>
      <c r="AK25" s="131"/>
      <c r="AL25" s="132"/>
      <c r="AM25" s="570">
        <v>0</v>
      </c>
      <c r="AN25" s="572"/>
      <c r="AO25" s="142" t="str">
        <f>"Bonds Paid Prior To 6-30-"&amp;Help!C17</f>
        <v>Bonds Paid Prior To 6-30-2011</v>
      </c>
      <c r="AP25" s="131"/>
      <c r="AQ25" s="131"/>
      <c r="AR25" s="131"/>
      <c r="AS25" s="131"/>
      <c r="AT25" s="131"/>
      <c r="AU25" s="131"/>
      <c r="AV25" s="131"/>
      <c r="AW25" s="131"/>
      <c r="AX25" s="131"/>
      <c r="AY25" s="132"/>
      <c r="AZ25" s="570">
        <v>0</v>
      </c>
      <c r="BA25" s="572"/>
    </row>
    <row r="26" spans="1:53" x14ac:dyDescent="0.2">
      <c r="A26" s="142" t="str">
        <f>"Bonds Paid During "&amp;Help!C17&amp;"-"&amp;Help!C17+1</f>
        <v>Bonds Paid During 2011-2012</v>
      </c>
      <c r="B26" s="131"/>
      <c r="C26" s="131"/>
      <c r="D26" s="131"/>
      <c r="E26" s="131"/>
      <c r="F26" s="131"/>
      <c r="G26" s="131"/>
      <c r="H26" s="131"/>
      <c r="I26" s="131"/>
      <c r="J26" s="131"/>
      <c r="K26" s="132"/>
      <c r="L26" s="570">
        <v>0</v>
      </c>
      <c r="M26" s="572"/>
      <c r="N26" s="142" t="str">
        <f>"Bonds Paid During "&amp;Help!C17&amp;"-"&amp;Help!C17+1</f>
        <v>Bonds Paid During 2011-2012</v>
      </c>
      <c r="O26" s="131"/>
      <c r="P26" s="131"/>
      <c r="Q26" s="131"/>
      <c r="R26" s="131"/>
      <c r="S26" s="131"/>
      <c r="T26" s="131"/>
      <c r="U26" s="131"/>
      <c r="V26" s="131"/>
      <c r="W26" s="131"/>
      <c r="X26" s="131"/>
      <c r="Y26" s="132"/>
      <c r="Z26" s="570">
        <v>0</v>
      </c>
      <c r="AA26" s="572"/>
      <c r="AB26" s="142" t="str">
        <f>"Bonds Paid During "&amp;Help!C17&amp;"-"&amp;Help!C17+1</f>
        <v>Bonds Paid During 2011-2012</v>
      </c>
      <c r="AC26" s="131"/>
      <c r="AD26" s="131"/>
      <c r="AE26" s="131"/>
      <c r="AF26" s="131"/>
      <c r="AG26" s="131"/>
      <c r="AH26" s="131"/>
      <c r="AI26" s="131"/>
      <c r="AJ26" s="131"/>
      <c r="AK26" s="131"/>
      <c r="AL26" s="132"/>
      <c r="AM26" s="570">
        <v>0</v>
      </c>
      <c r="AN26" s="572"/>
      <c r="AO26" s="142" t="str">
        <f>"Bonds Paid During "&amp;Help!C17&amp;"-"&amp;Help!C17+1</f>
        <v>Bonds Paid During 2011-2012</v>
      </c>
      <c r="AP26" s="131"/>
      <c r="AQ26" s="131"/>
      <c r="AR26" s="131"/>
      <c r="AS26" s="131"/>
      <c r="AT26" s="131"/>
      <c r="AU26" s="131"/>
      <c r="AV26" s="131"/>
      <c r="AW26" s="131"/>
      <c r="AX26" s="131"/>
      <c r="AY26" s="132"/>
      <c r="AZ26" s="570">
        <v>0</v>
      </c>
      <c r="BA26" s="572"/>
    </row>
    <row r="27" spans="1:53" x14ac:dyDescent="0.2">
      <c r="A27" s="142" t="s">
        <v>487</v>
      </c>
      <c r="B27" s="131"/>
      <c r="C27" s="131"/>
      <c r="D27" s="131"/>
      <c r="E27" s="131"/>
      <c r="F27" s="131"/>
      <c r="G27" s="131"/>
      <c r="H27" s="131"/>
      <c r="I27" s="131"/>
      <c r="J27" s="131"/>
      <c r="K27" s="132"/>
      <c r="L27" s="570">
        <v>0</v>
      </c>
      <c r="M27" s="572"/>
      <c r="N27" s="142" t="s">
        <v>487</v>
      </c>
      <c r="O27" s="131"/>
      <c r="P27" s="131"/>
      <c r="Q27" s="131"/>
      <c r="R27" s="131"/>
      <c r="S27" s="131"/>
      <c r="T27" s="131"/>
      <c r="U27" s="131"/>
      <c r="V27" s="131"/>
      <c r="W27" s="131"/>
      <c r="X27" s="131"/>
      <c r="Y27" s="132"/>
      <c r="Z27" s="570">
        <v>0</v>
      </c>
      <c r="AA27" s="572"/>
      <c r="AB27" s="142" t="s">
        <v>487</v>
      </c>
      <c r="AC27" s="131"/>
      <c r="AD27" s="131"/>
      <c r="AE27" s="131"/>
      <c r="AF27" s="131"/>
      <c r="AG27" s="131"/>
      <c r="AH27" s="131"/>
      <c r="AI27" s="131"/>
      <c r="AJ27" s="131"/>
      <c r="AK27" s="131"/>
      <c r="AL27" s="132"/>
      <c r="AM27" s="570">
        <v>0</v>
      </c>
      <c r="AN27" s="572"/>
      <c r="AO27" s="142" t="s">
        <v>487</v>
      </c>
      <c r="AP27" s="131"/>
      <c r="AQ27" s="131"/>
      <c r="AR27" s="131"/>
      <c r="AS27" s="131"/>
      <c r="AT27" s="131"/>
      <c r="AU27" s="131"/>
      <c r="AV27" s="131"/>
      <c r="AW27" s="131"/>
      <c r="AX27" s="131"/>
      <c r="AY27" s="132"/>
      <c r="AZ27" s="570">
        <v>0</v>
      </c>
      <c r="BA27" s="572"/>
    </row>
    <row r="28" spans="1:53" ht="13.5" thickBot="1" x14ac:dyDescent="0.25">
      <c r="A28" s="139" t="s">
        <v>488</v>
      </c>
      <c r="B28" s="140"/>
      <c r="C28" s="140"/>
      <c r="D28" s="140"/>
      <c r="E28" s="140"/>
      <c r="F28" s="140"/>
      <c r="G28" s="140"/>
      <c r="H28" s="140"/>
      <c r="I28" s="140"/>
      <c r="J28" s="140"/>
      <c r="K28" s="141"/>
      <c r="L28" s="573">
        <f>L23-L25-L26-L27</f>
        <v>0</v>
      </c>
      <c r="M28" s="575"/>
      <c r="N28" s="139" t="s">
        <v>488</v>
      </c>
      <c r="O28" s="140"/>
      <c r="P28" s="140"/>
      <c r="Q28" s="140"/>
      <c r="R28" s="140"/>
      <c r="S28" s="140"/>
      <c r="T28" s="140"/>
      <c r="U28" s="140"/>
      <c r="V28" s="140"/>
      <c r="W28" s="140"/>
      <c r="X28" s="140"/>
      <c r="Y28" s="141"/>
      <c r="Z28" s="573">
        <f>Z23-Z25-Z26-Z27</f>
        <v>0</v>
      </c>
      <c r="AA28" s="575"/>
      <c r="AB28" s="139" t="s">
        <v>488</v>
      </c>
      <c r="AC28" s="140"/>
      <c r="AD28" s="140"/>
      <c r="AE28" s="140"/>
      <c r="AF28" s="140"/>
      <c r="AG28" s="140"/>
      <c r="AH28" s="140"/>
      <c r="AI28" s="140"/>
      <c r="AJ28" s="140"/>
      <c r="AK28" s="140"/>
      <c r="AL28" s="141"/>
      <c r="AM28" s="573">
        <f>AM23-AM25-AM26-AM27</f>
        <v>0</v>
      </c>
      <c r="AN28" s="575"/>
      <c r="AO28" s="139" t="s">
        <v>488</v>
      </c>
      <c r="AP28" s="140"/>
      <c r="AQ28" s="140"/>
      <c r="AR28" s="140"/>
      <c r="AS28" s="140"/>
      <c r="AT28" s="140"/>
      <c r="AU28" s="140"/>
      <c r="AV28" s="140"/>
      <c r="AW28" s="140"/>
      <c r="AX28" s="140"/>
      <c r="AY28" s="141"/>
      <c r="AZ28" s="573">
        <f>AZ23-AZ25-AZ26-AZ27</f>
        <v>0</v>
      </c>
      <c r="BA28" s="575"/>
    </row>
    <row r="29" spans="1:53" ht="13.5" thickTop="1" x14ac:dyDescent="0.2">
      <c r="A29" s="133" t="str">
        <f>"TOTAL BONDS OUTSTANDING 6-30-"&amp;Help!C17+1&amp;":"</f>
        <v>TOTAL BONDS OUTSTANDING 6-30-2012:</v>
      </c>
      <c r="B29" s="116"/>
      <c r="C29" s="116"/>
      <c r="D29" s="116"/>
      <c r="E29" s="116"/>
      <c r="F29" s="116"/>
      <c r="G29" s="116"/>
      <c r="H29" s="116"/>
      <c r="I29" s="116"/>
      <c r="J29" s="116"/>
      <c r="K29" s="138"/>
      <c r="L29" s="656"/>
      <c r="M29" s="658"/>
      <c r="N29" s="133" t="str">
        <f>"TOTAL BONDS OUTSTANDING 6-30-"&amp;Help!C17+1&amp;":"</f>
        <v>TOTAL BONDS OUTSTANDING 6-30-2012:</v>
      </c>
      <c r="O29" s="116"/>
      <c r="P29" s="116"/>
      <c r="R29" s="116"/>
      <c r="S29" s="116"/>
      <c r="T29" s="116"/>
      <c r="U29" s="116"/>
      <c r="V29" s="116"/>
      <c r="W29" s="116"/>
      <c r="X29" s="116"/>
      <c r="Y29" s="138"/>
      <c r="Z29" s="656"/>
      <c r="AA29" s="658"/>
      <c r="AB29" s="133" t="str">
        <f>"TOTAL BONDS OUTSTANDING 6-30-"&amp;Help!C17+1&amp;":"</f>
        <v>TOTAL BONDS OUTSTANDING 6-30-2012:</v>
      </c>
      <c r="AC29" s="116"/>
      <c r="AD29" s="116"/>
      <c r="AE29" s="116"/>
      <c r="AF29" s="116"/>
      <c r="AG29" s="116"/>
      <c r="AH29" s="116"/>
      <c r="AI29" s="116"/>
      <c r="AJ29" s="116"/>
      <c r="AK29" s="116"/>
      <c r="AL29" s="138"/>
      <c r="AM29" s="656"/>
      <c r="AN29" s="658"/>
      <c r="AO29" s="133" t="str">
        <f>"TOTAL BONDS OUTSTANDING 6-30-"&amp;Help!C17+1&amp;":"</f>
        <v>TOTAL BONDS OUTSTANDING 6-30-2012:</v>
      </c>
      <c r="AP29" s="116"/>
      <c r="AQ29" s="116"/>
      <c r="AR29" s="116"/>
      <c r="AS29" s="116"/>
      <c r="AT29" s="116"/>
      <c r="AU29" s="116"/>
      <c r="AV29" s="116"/>
      <c r="AW29" s="116"/>
      <c r="AX29" s="116"/>
      <c r="AY29" s="138"/>
      <c r="AZ29" s="656"/>
      <c r="BA29" s="658"/>
    </row>
    <row r="30" spans="1:53" x14ac:dyDescent="0.2">
      <c r="A30" s="145" t="s">
        <v>489</v>
      </c>
      <c r="B30" s="131"/>
      <c r="C30" s="131"/>
      <c r="D30" s="131"/>
      <c r="E30" s="131"/>
      <c r="F30" s="131"/>
      <c r="G30" s="131"/>
      <c r="H30" s="131"/>
      <c r="I30" s="131"/>
      <c r="J30" s="131"/>
      <c r="K30" s="132"/>
      <c r="L30" s="570">
        <v>0</v>
      </c>
      <c r="M30" s="572"/>
      <c r="N30" s="145" t="s">
        <v>489</v>
      </c>
      <c r="O30" s="131"/>
      <c r="P30" s="131"/>
      <c r="Q30" s="135"/>
      <c r="R30" s="131"/>
      <c r="S30" s="131"/>
      <c r="T30" s="131"/>
      <c r="U30" s="131"/>
      <c r="V30" s="131"/>
      <c r="W30" s="131"/>
      <c r="X30" s="131"/>
      <c r="Y30" s="132"/>
      <c r="Z30" s="570">
        <v>0</v>
      </c>
      <c r="AA30" s="572"/>
      <c r="AB30" s="145" t="s">
        <v>489</v>
      </c>
      <c r="AC30" s="131"/>
      <c r="AD30" s="131"/>
      <c r="AE30" s="131"/>
      <c r="AF30" s="131"/>
      <c r="AG30" s="131"/>
      <c r="AH30" s="131"/>
      <c r="AI30" s="131"/>
      <c r="AJ30" s="131"/>
      <c r="AK30" s="131"/>
      <c r="AL30" s="132"/>
      <c r="AM30" s="570">
        <v>0</v>
      </c>
      <c r="AN30" s="572"/>
      <c r="AO30" s="145" t="s">
        <v>489</v>
      </c>
      <c r="AP30" s="131"/>
      <c r="AQ30" s="131"/>
      <c r="AR30" s="131"/>
      <c r="AS30" s="131"/>
      <c r="AT30" s="131"/>
      <c r="AU30" s="131"/>
      <c r="AV30" s="131"/>
      <c r="AW30" s="131"/>
      <c r="AX30" s="131"/>
      <c r="AY30" s="132"/>
      <c r="AZ30" s="570">
        <v>0</v>
      </c>
      <c r="BA30" s="572"/>
    </row>
    <row r="31" spans="1:53" ht="13.5" thickBot="1" x14ac:dyDescent="0.25">
      <c r="A31" s="143" t="s">
        <v>490</v>
      </c>
      <c r="B31" s="135"/>
      <c r="C31" s="135"/>
      <c r="D31" s="135"/>
      <c r="E31" s="135"/>
      <c r="F31" s="135"/>
      <c r="G31" s="135"/>
      <c r="H31" s="135"/>
      <c r="I31" s="135"/>
      <c r="J31" s="135"/>
      <c r="K31" s="136"/>
      <c r="L31" s="668">
        <v>0</v>
      </c>
      <c r="M31" s="669"/>
      <c r="N31" s="143" t="s">
        <v>490</v>
      </c>
      <c r="O31" s="135"/>
      <c r="P31" s="135"/>
      <c r="Q31" s="135"/>
      <c r="R31" s="135"/>
      <c r="S31" s="135"/>
      <c r="T31" s="135"/>
      <c r="U31" s="135"/>
      <c r="V31" s="135"/>
      <c r="W31" s="135"/>
      <c r="X31" s="135"/>
      <c r="Y31" s="136"/>
      <c r="Z31" s="668">
        <v>0</v>
      </c>
      <c r="AA31" s="669"/>
      <c r="AB31" s="143" t="s">
        <v>490</v>
      </c>
      <c r="AC31" s="135"/>
      <c r="AD31" s="135"/>
      <c r="AE31" s="135"/>
      <c r="AF31" s="135"/>
      <c r="AG31" s="135"/>
      <c r="AH31" s="135"/>
      <c r="AI31" s="135"/>
      <c r="AJ31" s="135"/>
      <c r="AK31" s="135"/>
      <c r="AL31" s="136"/>
      <c r="AM31" s="668">
        <v>0</v>
      </c>
      <c r="AN31" s="669"/>
      <c r="AO31" s="143" t="s">
        <v>490</v>
      </c>
      <c r="AP31" s="135"/>
      <c r="AQ31" s="135"/>
      <c r="AR31" s="135"/>
      <c r="AS31" s="135"/>
      <c r="AT31" s="135"/>
      <c r="AU31" s="135"/>
      <c r="AV31" s="135"/>
      <c r="AW31" s="135"/>
      <c r="AX31" s="135"/>
      <c r="AY31" s="136"/>
      <c r="AZ31" s="668">
        <v>0</v>
      </c>
      <c r="BA31" s="669"/>
    </row>
    <row r="32" spans="1:53" ht="13.5" thickTop="1" x14ac:dyDescent="0.2">
      <c r="A32" s="127" t="s">
        <v>491</v>
      </c>
      <c r="B32" s="128"/>
      <c r="C32" s="128"/>
      <c r="D32" s="579" t="s">
        <v>499</v>
      </c>
      <c r="E32" s="579"/>
      <c r="F32" s="579" t="s">
        <v>498</v>
      </c>
      <c r="G32" s="579"/>
      <c r="H32" s="152" t="str">
        <f>"% Int."</f>
        <v>% Int.</v>
      </c>
      <c r="I32" s="152" t="s">
        <v>502</v>
      </c>
      <c r="J32" s="579" t="s">
        <v>497</v>
      </c>
      <c r="K32" s="580"/>
      <c r="L32" s="608"/>
      <c r="M32" s="609"/>
      <c r="N32" s="127" t="s">
        <v>491</v>
      </c>
      <c r="O32" s="128"/>
      <c r="P32" s="128"/>
      <c r="Q32" s="128"/>
      <c r="R32" s="579" t="s">
        <v>499</v>
      </c>
      <c r="S32" s="579"/>
      <c r="T32" s="579" t="s">
        <v>498</v>
      </c>
      <c r="U32" s="579"/>
      <c r="V32" s="152" t="str">
        <f>"% Int."</f>
        <v>% Int.</v>
      </c>
      <c r="W32" s="152" t="s">
        <v>502</v>
      </c>
      <c r="X32" s="579" t="s">
        <v>497</v>
      </c>
      <c r="Y32" s="580"/>
      <c r="Z32" s="608"/>
      <c r="AA32" s="609"/>
      <c r="AB32" s="127" t="s">
        <v>491</v>
      </c>
      <c r="AC32" s="128"/>
      <c r="AD32" s="128"/>
      <c r="AE32" s="579" t="s">
        <v>499</v>
      </c>
      <c r="AF32" s="579"/>
      <c r="AG32" s="579" t="s">
        <v>498</v>
      </c>
      <c r="AH32" s="579"/>
      <c r="AI32" s="152" t="str">
        <f>"% Int."</f>
        <v>% Int.</v>
      </c>
      <c r="AJ32" s="152" t="s">
        <v>502</v>
      </c>
      <c r="AK32" s="579" t="s">
        <v>497</v>
      </c>
      <c r="AL32" s="580"/>
      <c r="AM32" s="608"/>
      <c r="AN32" s="609"/>
      <c r="AO32" s="127" t="s">
        <v>491</v>
      </c>
      <c r="AP32" s="128"/>
      <c r="AQ32" s="128"/>
      <c r="AR32" s="579" t="s">
        <v>499</v>
      </c>
      <c r="AS32" s="579"/>
      <c r="AT32" s="579" t="s">
        <v>498</v>
      </c>
      <c r="AU32" s="579"/>
      <c r="AV32" s="152" t="str">
        <f>"% Int."</f>
        <v>% Int.</v>
      </c>
      <c r="AW32" s="152" t="s">
        <v>502</v>
      </c>
      <c r="AX32" s="579" t="s">
        <v>497</v>
      </c>
      <c r="AY32" s="580"/>
      <c r="AZ32" s="608"/>
      <c r="BA32" s="609"/>
    </row>
    <row r="33" spans="1:53" x14ac:dyDescent="0.2">
      <c r="A33" s="142" t="s">
        <v>492</v>
      </c>
      <c r="B33" s="131"/>
      <c r="C33" s="131"/>
      <c r="D33" s="666">
        <v>39264</v>
      </c>
      <c r="E33" s="667"/>
      <c r="F33" s="570">
        <v>0</v>
      </c>
      <c r="G33" s="572"/>
      <c r="H33" s="169">
        <v>0.06</v>
      </c>
      <c r="I33" s="153">
        <f>ROUNDDOWN((((YEAR(D33)-YEAR(D33)))*12),0)</f>
        <v>0</v>
      </c>
      <c r="J33" s="587">
        <f>(F33*((H33/12)*I33))</f>
        <v>0</v>
      </c>
      <c r="K33" s="589"/>
      <c r="L33" s="323"/>
      <c r="M33" s="325"/>
      <c r="N33" s="142" t="s">
        <v>492</v>
      </c>
      <c r="O33" s="131"/>
      <c r="P33" s="131"/>
      <c r="Q33" s="131"/>
      <c r="R33" s="666">
        <v>39264</v>
      </c>
      <c r="S33" s="667"/>
      <c r="T33" s="570">
        <v>0</v>
      </c>
      <c r="U33" s="572"/>
      <c r="V33" s="169">
        <v>0</v>
      </c>
      <c r="W33" s="153">
        <f>ROUNDDOWN((((YEAR(R33)-YEAR(R33)))*12),0)</f>
        <v>0</v>
      </c>
      <c r="X33" s="587">
        <f>(T33*((V33/12)*W33))</f>
        <v>0</v>
      </c>
      <c r="Y33" s="589"/>
      <c r="Z33" s="323"/>
      <c r="AA33" s="325"/>
      <c r="AB33" s="142" t="s">
        <v>492</v>
      </c>
      <c r="AC33" s="131"/>
      <c r="AD33" s="131"/>
      <c r="AE33" s="666">
        <v>39264</v>
      </c>
      <c r="AF33" s="667"/>
      <c r="AG33" s="570">
        <v>0</v>
      </c>
      <c r="AH33" s="572"/>
      <c r="AI33" s="169">
        <v>0</v>
      </c>
      <c r="AJ33" s="153">
        <f>ROUNDDOWN((((YEAR(AE33)-YEAR(AE33)))*12),0)</f>
        <v>0</v>
      </c>
      <c r="AK33" s="587">
        <f>(AG33*((AI33/12)*AJ33))</f>
        <v>0</v>
      </c>
      <c r="AL33" s="589"/>
      <c r="AM33" s="323"/>
      <c r="AN33" s="325"/>
      <c r="AO33" s="142" t="s">
        <v>492</v>
      </c>
      <c r="AP33" s="131"/>
      <c r="AQ33" s="131"/>
      <c r="AR33" s="666">
        <v>39264</v>
      </c>
      <c r="AS33" s="667"/>
      <c r="AT33" s="570">
        <v>0</v>
      </c>
      <c r="AU33" s="572"/>
      <c r="AV33" s="169">
        <v>0</v>
      </c>
      <c r="AW33" s="153">
        <f>ROUNDDOWN((((YEAR(AR33)-YEAR(AR33)))*12),0)</f>
        <v>0</v>
      </c>
      <c r="AX33" s="587">
        <f>(AT33*((AV33/12)*AW33))</f>
        <v>0</v>
      </c>
      <c r="AY33" s="589"/>
      <c r="AZ33" s="323"/>
      <c r="BA33" s="325"/>
    </row>
    <row r="34" spans="1:53" x14ac:dyDescent="0.2">
      <c r="A34" s="142" t="s">
        <v>492</v>
      </c>
      <c r="B34" s="131"/>
      <c r="C34" s="131"/>
      <c r="D34" s="660">
        <f>IF((YEAR(D33+365)/4)=(ROUND(YEAR(D33+365)/4,0)),D33+366,D33+365)</f>
        <v>39630</v>
      </c>
      <c r="E34" s="661"/>
      <c r="F34" s="570">
        <v>0</v>
      </c>
      <c r="G34" s="572"/>
      <c r="H34" s="169">
        <v>0.06</v>
      </c>
      <c r="I34" s="153">
        <f>ROUNDDOWN((((YEAR(D34)-YEAR(D33)))*12),0)</f>
        <v>12</v>
      </c>
      <c r="J34" s="587">
        <f t="shared" ref="J34:J42" si="0">(F34*((H34/12)*I34))</f>
        <v>0</v>
      </c>
      <c r="K34" s="589"/>
      <c r="L34" s="323"/>
      <c r="M34" s="325"/>
      <c r="N34" s="142" t="s">
        <v>492</v>
      </c>
      <c r="O34" s="131"/>
      <c r="P34" s="131"/>
      <c r="Q34" s="131"/>
      <c r="R34" s="660">
        <f>IF((YEAR(R33+365)/4)=(ROUND(YEAR(R33+365)/4,0)),R33+366,R33+365)</f>
        <v>39630</v>
      </c>
      <c r="S34" s="661"/>
      <c r="T34" s="570">
        <v>0</v>
      </c>
      <c r="U34" s="572"/>
      <c r="V34" s="169">
        <v>0</v>
      </c>
      <c r="W34" s="153">
        <f>ROUNDDOWN((((YEAR(R34)-YEAR(R33)))*12),0)</f>
        <v>12</v>
      </c>
      <c r="X34" s="587">
        <f t="shared" ref="X34:X42" si="1">(T34*((V34/12)*W34))</f>
        <v>0</v>
      </c>
      <c r="Y34" s="589"/>
      <c r="Z34" s="323"/>
      <c r="AA34" s="325"/>
      <c r="AB34" s="142" t="s">
        <v>492</v>
      </c>
      <c r="AC34" s="131"/>
      <c r="AD34" s="131"/>
      <c r="AE34" s="660">
        <f>IF((YEAR(AE33+365)/4)=(ROUND(YEAR(AE33+365)/4,0)),AE33+366,AE33+365)</f>
        <v>39630</v>
      </c>
      <c r="AF34" s="661"/>
      <c r="AG34" s="570">
        <v>0</v>
      </c>
      <c r="AH34" s="572"/>
      <c r="AI34" s="169">
        <v>0</v>
      </c>
      <c r="AJ34" s="153">
        <f>ROUNDDOWN((((YEAR(AE34)-YEAR(AE33)))*12),0)</f>
        <v>12</v>
      </c>
      <c r="AK34" s="587">
        <f t="shared" ref="AK34:AK42" si="2">(AG34*((AI34/12)*AJ34))</f>
        <v>0</v>
      </c>
      <c r="AL34" s="589"/>
      <c r="AM34" s="323"/>
      <c r="AN34" s="325"/>
      <c r="AO34" s="142" t="s">
        <v>492</v>
      </c>
      <c r="AP34" s="131"/>
      <c r="AQ34" s="131"/>
      <c r="AR34" s="660">
        <f>IF((YEAR(AR33+365)/4)=(ROUND(YEAR(AR33+365)/4,0)),AR33+366,AR33+365)</f>
        <v>39630</v>
      </c>
      <c r="AS34" s="661"/>
      <c r="AT34" s="570">
        <v>0</v>
      </c>
      <c r="AU34" s="572"/>
      <c r="AV34" s="169">
        <v>0</v>
      </c>
      <c r="AW34" s="153">
        <f>ROUNDDOWN((((YEAR(AR34)-YEAR(AR33)))*12),0)</f>
        <v>12</v>
      </c>
      <c r="AX34" s="587">
        <f t="shared" ref="AX34:AX42" si="3">(AT34*((AV34/12)*AW34))</f>
        <v>0</v>
      </c>
      <c r="AY34" s="589"/>
      <c r="AZ34" s="323"/>
      <c r="BA34" s="325"/>
    </row>
    <row r="35" spans="1:53" x14ac:dyDescent="0.2">
      <c r="A35" s="142" t="s">
        <v>492</v>
      </c>
      <c r="B35" s="131"/>
      <c r="C35" s="131"/>
      <c r="D35" s="660">
        <f t="shared" ref="D35:D42" si="4">IF((YEAR(D34+365)/4)=(ROUND(YEAR(D34+365)/4,0)),D34+366,D34+365)</f>
        <v>39995</v>
      </c>
      <c r="E35" s="661"/>
      <c r="F35" s="570">
        <v>0</v>
      </c>
      <c r="G35" s="572"/>
      <c r="H35" s="169">
        <v>0.06</v>
      </c>
      <c r="I35" s="153">
        <f t="shared" ref="I35:I42" si="5">ROUNDDOWN((((YEAR(D35)-YEAR(D34)))*12),0)</f>
        <v>12</v>
      </c>
      <c r="J35" s="587">
        <f t="shared" si="0"/>
        <v>0</v>
      </c>
      <c r="K35" s="589"/>
      <c r="L35" s="323"/>
      <c r="M35" s="325"/>
      <c r="N35" s="142" t="s">
        <v>492</v>
      </c>
      <c r="O35" s="131"/>
      <c r="P35" s="131"/>
      <c r="Q35" s="131"/>
      <c r="R35" s="660">
        <f t="shared" ref="R35:R42" si="6">IF((YEAR(R34+365)/4)=(ROUND(YEAR(R34+365)/4,0)),R34+366,R34+365)</f>
        <v>39995</v>
      </c>
      <c r="S35" s="661"/>
      <c r="T35" s="570">
        <v>0</v>
      </c>
      <c r="U35" s="572"/>
      <c r="V35" s="169">
        <v>0</v>
      </c>
      <c r="W35" s="153">
        <f t="shared" ref="W35:W42" si="7">ROUNDDOWN((((YEAR(R35)-YEAR(R34)))*12),0)</f>
        <v>12</v>
      </c>
      <c r="X35" s="587">
        <f t="shared" si="1"/>
        <v>0</v>
      </c>
      <c r="Y35" s="589"/>
      <c r="Z35" s="323"/>
      <c r="AA35" s="325"/>
      <c r="AB35" s="142" t="s">
        <v>492</v>
      </c>
      <c r="AC35" s="131"/>
      <c r="AD35" s="131"/>
      <c r="AE35" s="660">
        <f t="shared" ref="AE35:AE42" si="8">IF((YEAR(AE34+365)/4)=(ROUND(YEAR(AE34+365)/4,0)),AE34+366,AE34+365)</f>
        <v>39995</v>
      </c>
      <c r="AF35" s="661"/>
      <c r="AG35" s="570">
        <v>0</v>
      </c>
      <c r="AH35" s="572"/>
      <c r="AI35" s="169">
        <v>0</v>
      </c>
      <c r="AJ35" s="153">
        <f t="shared" ref="AJ35:AJ42" si="9">ROUNDDOWN((((YEAR(AE35)-YEAR(AE34)))*12),0)</f>
        <v>12</v>
      </c>
      <c r="AK35" s="587">
        <f t="shared" si="2"/>
        <v>0</v>
      </c>
      <c r="AL35" s="589"/>
      <c r="AM35" s="323"/>
      <c r="AN35" s="325"/>
      <c r="AO35" s="142" t="s">
        <v>492</v>
      </c>
      <c r="AP35" s="131"/>
      <c r="AQ35" s="131"/>
      <c r="AR35" s="660">
        <f t="shared" ref="AR35:AR42" si="10">IF((YEAR(AR34+365)/4)=(ROUND(YEAR(AR34+365)/4,0)),AR34+366,AR34+365)</f>
        <v>39995</v>
      </c>
      <c r="AS35" s="661"/>
      <c r="AT35" s="570">
        <v>0</v>
      </c>
      <c r="AU35" s="572"/>
      <c r="AV35" s="169">
        <v>0</v>
      </c>
      <c r="AW35" s="153">
        <f t="shared" ref="AW35:AW42" si="11">ROUNDDOWN((((YEAR(AR35)-YEAR(AR34)))*12),0)</f>
        <v>12</v>
      </c>
      <c r="AX35" s="587">
        <f t="shared" si="3"/>
        <v>0</v>
      </c>
      <c r="AY35" s="589"/>
      <c r="AZ35" s="323"/>
      <c r="BA35" s="325"/>
    </row>
    <row r="36" spans="1:53" x14ac:dyDescent="0.2">
      <c r="A36" s="142" t="s">
        <v>492</v>
      </c>
      <c r="B36" s="131"/>
      <c r="C36" s="131"/>
      <c r="D36" s="660">
        <f t="shared" si="4"/>
        <v>40360</v>
      </c>
      <c r="E36" s="661"/>
      <c r="F36" s="570">
        <v>0</v>
      </c>
      <c r="G36" s="572"/>
      <c r="H36" s="169">
        <v>0.06</v>
      </c>
      <c r="I36" s="153">
        <f t="shared" si="5"/>
        <v>12</v>
      </c>
      <c r="J36" s="587">
        <f t="shared" si="0"/>
        <v>0</v>
      </c>
      <c r="K36" s="589"/>
      <c r="L36" s="323"/>
      <c r="M36" s="325"/>
      <c r="N36" s="142" t="s">
        <v>492</v>
      </c>
      <c r="O36" s="131"/>
      <c r="P36" s="131"/>
      <c r="Q36" s="131"/>
      <c r="R36" s="660">
        <f t="shared" si="6"/>
        <v>40360</v>
      </c>
      <c r="S36" s="661"/>
      <c r="T36" s="570">
        <v>0</v>
      </c>
      <c r="U36" s="572"/>
      <c r="V36" s="169">
        <v>0</v>
      </c>
      <c r="W36" s="153">
        <f t="shared" si="7"/>
        <v>12</v>
      </c>
      <c r="X36" s="587">
        <f t="shared" si="1"/>
        <v>0</v>
      </c>
      <c r="Y36" s="589"/>
      <c r="Z36" s="323"/>
      <c r="AA36" s="325"/>
      <c r="AB36" s="142" t="s">
        <v>492</v>
      </c>
      <c r="AC36" s="131"/>
      <c r="AD36" s="131"/>
      <c r="AE36" s="660">
        <f t="shared" si="8"/>
        <v>40360</v>
      </c>
      <c r="AF36" s="661"/>
      <c r="AG36" s="570">
        <v>0</v>
      </c>
      <c r="AH36" s="572"/>
      <c r="AI36" s="169">
        <v>0</v>
      </c>
      <c r="AJ36" s="153">
        <f t="shared" si="9"/>
        <v>12</v>
      </c>
      <c r="AK36" s="587">
        <f t="shared" si="2"/>
        <v>0</v>
      </c>
      <c r="AL36" s="589"/>
      <c r="AM36" s="323"/>
      <c r="AN36" s="325"/>
      <c r="AO36" s="142" t="s">
        <v>492</v>
      </c>
      <c r="AP36" s="131"/>
      <c r="AQ36" s="131"/>
      <c r="AR36" s="660">
        <f t="shared" si="10"/>
        <v>40360</v>
      </c>
      <c r="AS36" s="661"/>
      <c r="AT36" s="570">
        <v>0</v>
      </c>
      <c r="AU36" s="572"/>
      <c r="AV36" s="169">
        <v>0</v>
      </c>
      <c r="AW36" s="153">
        <f t="shared" si="11"/>
        <v>12</v>
      </c>
      <c r="AX36" s="587">
        <f t="shared" si="3"/>
        <v>0</v>
      </c>
      <c r="AY36" s="589"/>
      <c r="AZ36" s="323"/>
      <c r="BA36" s="325"/>
    </row>
    <row r="37" spans="1:53" x14ac:dyDescent="0.2">
      <c r="A37" s="142" t="s">
        <v>492</v>
      </c>
      <c r="B37" s="131"/>
      <c r="C37" s="131"/>
      <c r="D37" s="660">
        <f t="shared" si="4"/>
        <v>40725</v>
      </c>
      <c r="E37" s="661"/>
      <c r="F37" s="570">
        <v>0</v>
      </c>
      <c r="G37" s="572"/>
      <c r="H37" s="169">
        <v>0.06</v>
      </c>
      <c r="I37" s="153">
        <f t="shared" si="5"/>
        <v>12</v>
      </c>
      <c r="J37" s="587">
        <f t="shared" si="0"/>
        <v>0</v>
      </c>
      <c r="K37" s="589"/>
      <c r="L37" s="323"/>
      <c r="M37" s="325"/>
      <c r="N37" s="142" t="s">
        <v>492</v>
      </c>
      <c r="O37" s="131"/>
      <c r="P37" s="131"/>
      <c r="Q37" s="131"/>
      <c r="R37" s="660">
        <f t="shared" si="6"/>
        <v>40725</v>
      </c>
      <c r="S37" s="661"/>
      <c r="T37" s="570">
        <v>0</v>
      </c>
      <c r="U37" s="572"/>
      <c r="V37" s="169">
        <v>0</v>
      </c>
      <c r="W37" s="153">
        <f t="shared" si="7"/>
        <v>12</v>
      </c>
      <c r="X37" s="587">
        <f t="shared" si="1"/>
        <v>0</v>
      </c>
      <c r="Y37" s="589"/>
      <c r="Z37" s="323"/>
      <c r="AA37" s="325"/>
      <c r="AB37" s="142" t="s">
        <v>492</v>
      </c>
      <c r="AC37" s="131"/>
      <c r="AD37" s="131"/>
      <c r="AE37" s="660">
        <f t="shared" si="8"/>
        <v>40725</v>
      </c>
      <c r="AF37" s="661"/>
      <c r="AG37" s="570">
        <v>0</v>
      </c>
      <c r="AH37" s="572"/>
      <c r="AI37" s="169">
        <v>0</v>
      </c>
      <c r="AJ37" s="153">
        <f t="shared" si="9"/>
        <v>12</v>
      </c>
      <c r="AK37" s="587">
        <f t="shared" si="2"/>
        <v>0</v>
      </c>
      <c r="AL37" s="589"/>
      <c r="AM37" s="323"/>
      <c r="AN37" s="325"/>
      <c r="AO37" s="142" t="s">
        <v>492</v>
      </c>
      <c r="AP37" s="131"/>
      <c r="AQ37" s="131"/>
      <c r="AR37" s="660">
        <f t="shared" si="10"/>
        <v>40725</v>
      </c>
      <c r="AS37" s="661"/>
      <c r="AT37" s="570">
        <v>0</v>
      </c>
      <c r="AU37" s="572"/>
      <c r="AV37" s="169">
        <v>0</v>
      </c>
      <c r="AW37" s="153">
        <f t="shared" si="11"/>
        <v>12</v>
      </c>
      <c r="AX37" s="587">
        <f t="shared" si="3"/>
        <v>0</v>
      </c>
      <c r="AY37" s="589"/>
      <c r="AZ37" s="323"/>
      <c r="BA37" s="325"/>
    </row>
    <row r="38" spans="1:53" x14ac:dyDescent="0.2">
      <c r="A38" s="142" t="s">
        <v>492</v>
      </c>
      <c r="B38" s="131"/>
      <c r="C38" s="131"/>
      <c r="D38" s="660">
        <f t="shared" si="4"/>
        <v>41091</v>
      </c>
      <c r="E38" s="661"/>
      <c r="F38" s="570">
        <v>0</v>
      </c>
      <c r="G38" s="572"/>
      <c r="H38" s="169">
        <v>0.06</v>
      </c>
      <c r="I38" s="153">
        <f t="shared" si="5"/>
        <v>12</v>
      </c>
      <c r="J38" s="587">
        <f t="shared" si="0"/>
        <v>0</v>
      </c>
      <c r="K38" s="589"/>
      <c r="L38" s="323"/>
      <c r="M38" s="325"/>
      <c r="N38" s="142" t="s">
        <v>492</v>
      </c>
      <c r="O38" s="131"/>
      <c r="P38" s="131"/>
      <c r="Q38" s="131"/>
      <c r="R38" s="660">
        <f t="shared" si="6"/>
        <v>41091</v>
      </c>
      <c r="S38" s="661"/>
      <c r="T38" s="570">
        <v>0</v>
      </c>
      <c r="U38" s="572"/>
      <c r="V38" s="169">
        <v>0</v>
      </c>
      <c r="W38" s="153">
        <f t="shared" si="7"/>
        <v>12</v>
      </c>
      <c r="X38" s="587">
        <f t="shared" si="1"/>
        <v>0</v>
      </c>
      <c r="Y38" s="589"/>
      <c r="Z38" s="323"/>
      <c r="AA38" s="325"/>
      <c r="AB38" s="142" t="s">
        <v>492</v>
      </c>
      <c r="AC38" s="131"/>
      <c r="AD38" s="131"/>
      <c r="AE38" s="660">
        <f t="shared" si="8"/>
        <v>41091</v>
      </c>
      <c r="AF38" s="661"/>
      <c r="AG38" s="570">
        <v>0</v>
      </c>
      <c r="AH38" s="572"/>
      <c r="AI38" s="169">
        <v>0</v>
      </c>
      <c r="AJ38" s="153">
        <f t="shared" si="9"/>
        <v>12</v>
      </c>
      <c r="AK38" s="587">
        <f t="shared" si="2"/>
        <v>0</v>
      </c>
      <c r="AL38" s="589"/>
      <c r="AM38" s="323"/>
      <c r="AN38" s="325"/>
      <c r="AO38" s="142" t="s">
        <v>492</v>
      </c>
      <c r="AP38" s="131"/>
      <c r="AQ38" s="131"/>
      <c r="AR38" s="660">
        <f t="shared" si="10"/>
        <v>41091</v>
      </c>
      <c r="AS38" s="661"/>
      <c r="AT38" s="570">
        <v>0</v>
      </c>
      <c r="AU38" s="572"/>
      <c r="AV38" s="169">
        <v>0</v>
      </c>
      <c r="AW38" s="153">
        <f t="shared" si="11"/>
        <v>12</v>
      </c>
      <c r="AX38" s="587">
        <f t="shared" si="3"/>
        <v>0</v>
      </c>
      <c r="AY38" s="589"/>
      <c r="AZ38" s="323"/>
      <c r="BA38" s="325"/>
    </row>
    <row r="39" spans="1:53" x14ac:dyDescent="0.2">
      <c r="A39" s="142" t="s">
        <v>492</v>
      </c>
      <c r="B39" s="131"/>
      <c r="C39" s="131"/>
      <c r="D39" s="660">
        <f t="shared" si="4"/>
        <v>41456</v>
      </c>
      <c r="E39" s="661"/>
      <c r="F39" s="570">
        <v>0</v>
      </c>
      <c r="G39" s="572"/>
      <c r="H39" s="169">
        <v>0.06</v>
      </c>
      <c r="I39" s="153">
        <f t="shared" si="5"/>
        <v>12</v>
      </c>
      <c r="J39" s="587">
        <f t="shared" si="0"/>
        <v>0</v>
      </c>
      <c r="K39" s="589"/>
      <c r="L39" s="323"/>
      <c r="M39" s="325"/>
      <c r="N39" s="142" t="s">
        <v>492</v>
      </c>
      <c r="O39" s="131"/>
      <c r="P39" s="131"/>
      <c r="Q39" s="131"/>
      <c r="R39" s="660">
        <f t="shared" si="6"/>
        <v>41456</v>
      </c>
      <c r="S39" s="661"/>
      <c r="T39" s="570">
        <v>0</v>
      </c>
      <c r="U39" s="572"/>
      <c r="V39" s="169">
        <v>0</v>
      </c>
      <c r="W39" s="153">
        <f t="shared" si="7"/>
        <v>12</v>
      </c>
      <c r="X39" s="587">
        <f t="shared" si="1"/>
        <v>0</v>
      </c>
      <c r="Y39" s="589"/>
      <c r="Z39" s="323"/>
      <c r="AA39" s="325"/>
      <c r="AB39" s="142" t="s">
        <v>492</v>
      </c>
      <c r="AC39" s="131"/>
      <c r="AD39" s="131"/>
      <c r="AE39" s="660">
        <f t="shared" si="8"/>
        <v>41456</v>
      </c>
      <c r="AF39" s="661"/>
      <c r="AG39" s="570">
        <v>0</v>
      </c>
      <c r="AH39" s="572"/>
      <c r="AI39" s="169">
        <v>0</v>
      </c>
      <c r="AJ39" s="153">
        <f t="shared" si="9"/>
        <v>12</v>
      </c>
      <c r="AK39" s="587">
        <f t="shared" si="2"/>
        <v>0</v>
      </c>
      <c r="AL39" s="589"/>
      <c r="AM39" s="323"/>
      <c r="AN39" s="325"/>
      <c r="AO39" s="142" t="s">
        <v>492</v>
      </c>
      <c r="AP39" s="131"/>
      <c r="AQ39" s="131"/>
      <c r="AR39" s="660">
        <f t="shared" si="10"/>
        <v>41456</v>
      </c>
      <c r="AS39" s="661"/>
      <c r="AT39" s="570">
        <v>0</v>
      </c>
      <c r="AU39" s="572"/>
      <c r="AV39" s="169">
        <v>0</v>
      </c>
      <c r="AW39" s="153">
        <f t="shared" si="11"/>
        <v>12</v>
      </c>
      <c r="AX39" s="587">
        <f t="shared" si="3"/>
        <v>0</v>
      </c>
      <c r="AY39" s="589"/>
      <c r="AZ39" s="323"/>
      <c r="BA39" s="325"/>
    </row>
    <row r="40" spans="1:53" x14ac:dyDescent="0.2">
      <c r="A40" s="142" t="s">
        <v>492</v>
      </c>
      <c r="B40" s="131"/>
      <c r="C40" s="131"/>
      <c r="D40" s="660">
        <f t="shared" si="4"/>
        <v>41821</v>
      </c>
      <c r="E40" s="661"/>
      <c r="F40" s="570">
        <v>0</v>
      </c>
      <c r="G40" s="572"/>
      <c r="H40" s="169">
        <v>0.06</v>
      </c>
      <c r="I40" s="153">
        <f t="shared" si="5"/>
        <v>12</v>
      </c>
      <c r="J40" s="587">
        <f t="shared" si="0"/>
        <v>0</v>
      </c>
      <c r="K40" s="589"/>
      <c r="L40" s="323"/>
      <c r="M40" s="325"/>
      <c r="N40" s="142" t="s">
        <v>492</v>
      </c>
      <c r="O40" s="131"/>
      <c r="P40" s="131"/>
      <c r="Q40" s="131"/>
      <c r="R40" s="660">
        <f t="shared" si="6"/>
        <v>41821</v>
      </c>
      <c r="S40" s="661"/>
      <c r="T40" s="570">
        <v>0</v>
      </c>
      <c r="U40" s="572"/>
      <c r="V40" s="169">
        <v>0</v>
      </c>
      <c r="W40" s="153">
        <f t="shared" si="7"/>
        <v>12</v>
      </c>
      <c r="X40" s="587">
        <f t="shared" si="1"/>
        <v>0</v>
      </c>
      <c r="Y40" s="589"/>
      <c r="Z40" s="323"/>
      <c r="AA40" s="325"/>
      <c r="AB40" s="142" t="s">
        <v>492</v>
      </c>
      <c r="AC40" s="131"/>
      <c r="AD40" s="131"/>
      <c r="AE40" s="660">
        <f t="shared" si="8"/>
        <v>41821</v>
      </c>
      <c r="AF40" s="661"/>
      <c r="AG40" s="570">
        <v>0</v>
      </c>
      <c r="AH40" s="572"/>
      <c r="AI40" s="169">
        <v>0</v>
      </c>
      <c r="AJ40" s="153">
        <f t="shared" si="9"/>
        <v>12</v>
      </c>
      <c r="AK40" s="587">
        <f t="shared" si="2"/>
        <v>0</v>
      </c>
      <c r="AL40" s="589"/>
      <c r="AM40" s="323"/>
      <c r="AN40" s="325"/>
      <c r="AO40" s="142" t="s">
        <v>492</v>
      </c>
      <c r="AP40" s="131"/>
      <c r="AQ40" s="131"/>
      <c r="AR40" s="660">
        <f t="shared" si="10"/>
        <v>41821</v>
      </c>
      <c r="AS40" s="661"/>
      <c r="AT40" s="570">
        <v>0</v>
      </c>
      <c r="AU40" s="572"/>
      <c r="AV40" s="169">
        <v>0</v>
      </c>
      <c r="AW40" s="153">
        <f t="shared" si="11"/>
        <v>12</v>
      </c>
      <c r="AX40" s="587">
        <f t="shared" si="3"/>
        <v>0</v>
      </c>
      <c r="AY40" s="589"/>
      <c r="AZ40" s="323"/>
      <c r="BA40" s="325"/>
    </row>
    <row r="41" spans="1:53" x14ac:dyDescent="0.2">
      <c r="A41" s="142" t="s">
        <v>492</v>
      </c>
      <c r="B41" s="131"/>
      <c r="C41" s="131"/>
      <c r="D41" s="660">
        <f t="shared" si="4"/>
        <v>42186</v>
      </c>
      <c r="E41" s="661"/>
      <c r="F41" s="570">
        <v>0</v>
      </c>
      <c r="G41" s="572"/>
      <c r="H41" s="169">
        <v>0.06</v>
      </c>
      <c r="I41" s="153">
        <f t="shared" si="5"/>
        <v>12</v>
      </c>
      <c r="J41" s="587">
        <f t="shared" si="0"/>
        <v>0</v>
      </c>
      <c r="K41" s="589"/>
      <c r="L41" s="323"/>
      <c r="M41" s="325"/>
      <c r="N41" s="142" t="s">
        <v>492</v>
      </c>
      <c r="O41" s="131"/>
      <c r="P41" s="131"/>
      <c r="Q41" s="131"/>
      <c r="R41" s="660">
        <f t="shared" si="6"/>
        <v>42186</v>
      </c>
      <c r="S41" s="661"/>
      <c r="T41" s="570">
        <v>0</v>
      </c>
      <c r="U41" s="572"/>
      <c r="V41" s="169">
        <v>0</v>
      </c>
      <c r="W41" s="153">
        <f t="shared" si="7"/>
        <v>12</v>
      </c>
      <c r="X41" s="587">
        <f t="shared" si="1"/>
        <v>0</v>
      </c>
      <c r="Y41" s="589"/>
      <c r="Z41" s="323"/>
      <c r="AA41" s="325"/>
      <c r="AB41" s="142" t="s">
        <v>492</v>
      </c>
      <c r="AC41" s="131"/>
      <c r="AD41" s="131"/>
      <c r="AE41" s="660">
        <f t="shared" si="8"/>
        <v>42186</v>
      </c>
      <c r="AF41" s="661"/>
      <c r="AG41" s="570">
        <v>0</v>
      </c>
      <c r="AH41" s="572"/>
      <c r="AI41" s="169">
        <v>0</v>
      </c>
      <c r="AJ41" s="153">
        <f t="shared" si="9"/>
        <v>12</v>
      </c>
      <c r="AK41" s="587">
        <f t="shared" si="2"/>
        <v>0</v>
      </c>
      <c r="AL41" s="589"/>
      <c r="AM41" s="323"/>
      <c r="AN41" s="325"/>
      <c r="AO41" s="142" t="s">
        <v>492</v>
      </c>
      <c r="AP41" s="131"/>
      <c r="AQ41" s="131"/>
      <c r="AR41" s="660">
        <f t="shared" si="10"/>
        <v>42186</v>
      </c>
      <c r="AS41" s="661"/>
      <c r="AT41" s="570">
        <v>0</v>
      </c>
      <c r="AU41" s="572"/>
      <c r="AV41" s="169">
        <v>0</v>
      </c>
      <c r="AW41" s="153">
        <f t="shared" si="11"/>
        <v>12</v>
      </c>
      <c r="AX41" s="587">
        <f t="shared" si="3"/>
        <v>0</v>
      </c>
      <c r="AY41" s="589"/>
      <c r="AZ41" s="323"/>
      <c r="BA41" s="325"/>
    </row>
    <row r="42" spans="1:53" ht="13.5" thickBot="1" x14ac:dyDescent="0.25">
      <c r="A42" s="156" t="s">
        <v>492</v>
      </c>
      <c r="B42" s="135"/>
      <c r="C42" s="135"/>
      <c r="D42" s="660">
        <f t="shared" si="4"/>
        <v>42552</v>
      </c>
      <c r="E42" s="661"/>
      <c r="F42" s="570">
        <v>0</v>
      </c>
      <c r="G42" s="572"/>
      <c r="H42" s="169">
        <v>0.06</v>
      </c>
      <c r="I42" s="153">
        <f t="shared" si="5"/>
        <v>12</v>
      </c>
      <c r="J42" s="587">
        <f t="shared" si="0"/>
        <v>0</v>
      </c>
      <c r="K42" s="589"/>
      <c r="L42" s="636"/>
      <c r="M42" s="597"/>
      <c r="N42" s="156" t="s">
        <v>492</v>
      </c>
      <c r="O42" s="135"/>
      <c r="P42" s="135"/>
      <c r="Q42" s="140"/>
      <c r="R42" s="660">
        <f t="shared" si="6"/>
        <v>42552</v>
      </c>
      <c r="S42" s="661"/>
      <c r="T42" s="570">
        <v>0</v>
      </c>
      <c r="U42" s="572"/>
      <c r="V42" s="169">
        <v>0</v>
      </c>
      <c r="W42" s="153">
        <f t="shared" si="7"/>
        <v>12</v>
      </c>
      <c r="X42" s="587">
        <f t="shared" si="1"/>
        <v>0</v>
      </c>
      <c r="Y42" s="589"/>
      <c r="Z42" s="636"/>
      <c r="AA42" s="597"/>
      <c r="AB42" s="156" t="s">
        <v>492</v>
      </c>
      <c r="AC42" s="135"/>
      <c r="AD42" s="135"/>
      <c r="AE42" s="660">
        <f t="shared" si="8"/>
        <v>42552</v>
      </c>
      <c r="AF42" s="661"/>
      <c r="AG42" s="570">
        <v>0</v>
      </c>
      <c r="AH42" s="572"/>
      <c r="AI42" s="169">
        <v>0</v>
      </c>
      <c r="AJ42" s="153">
        <f t="shared" si="9"/>
        <v>12</v>
      </c>
      <c r="AK42" s="587">
        <f t="shared" si="2"/>
        <v>0</v>
      </c>
      <c r="AL42" s="589"/>
      <c r="AM42" s="636"/>
      <c r="AN42" s="597"/>
      <c r="AO42" s="156" t="s">
        <v>492</v>
      </c>
      <c r="AP42" s="135"/>
      <c r="AQ42" s="135"/>
      <c r="AR42" s="660">
        <f t="shared" si="10"/>
        <v>42552</v>
      </c>
      <c r="AS42" s="661"/>
      <c r="AT42" s="570">
        <v>0</v>
      </c>
      <c r="AU42" s="572"/>
      <c r="AV42" s="169">
        <v>0</v>
      </c>
      <c r="AW42" s="153">
        <f t="shared" si="11"/>
        <v>12</v>
      </c>
      <c r="AX42" s="587">
        <f t="shared" si="3"/>
        <v>0</v>
      </c>
      <c r="AY42" s="589"/>
      <c r="AZ42" s="636"/>
      <c r="BA42" s="597"/>
    </row>
    <row r="43" spans="1:53" ht="13.5" thickTop="1" x14ac:dyDescent="0.2">
      <c r="A43" s="127" t="s">
        <v>501</v>
      </c>
      <c r="B43" s="128"/>
      <c r="C43" s="128"/>
      <c r="D43" s="128"/>
      <c r="E43" s="128"/>
      <c r="F43" s="128"/>
      <c r="G43" s="128"/>
      <c r="H43" s="128"/>
      <c r="I43" s="128"/>
      <c r="J43" s="128"/>
      <c r="K43" s="129"/>
      <c r="L43" s="610"/>
      <c r="M43" s="580"/>
      <c r="N43" s="127" t="s">
        <v>501</v>
      </c>
      <c r="O43" s="128"/>
      <c r="P43" s="128"/>
      <c r="Q43" s="128"/>
      <c r="R43" s="128"/>
      <c r="S43" s="128"/>
      <c r="T43" s="128"/>
      <c r="U43" s="128"/>
      <c r="V43" s="128"/>
      <c r="W43" s="128"/>
      <c r="X43" s="128"/>
      <c r="Y43" s="129"/>
      <c r="Z43" s="610"/>
      <c r="AA43" s="580"/>
      <c r="AB43" s="127" t="s">
        <v>501</v>
      </c>
      <c r="AC43" s="128"/>
      <c r="AD43" s="128"/>
      <c r="AE43" s="128"/>
      <c r="AF43" s="128"/>
      <c r="AG43" s="128"/>
      <c r="AH43" s="128"/>
      <c r="AI43" s="128"/>
      <c r="AJ43" s="128"/>
      <c r="AK43" s="128"/>
      <c r="AL43" s="129"/>
      <c r="AM43" s="610"/>
      <c r="AN43" s="580"/>
      <c r="AO43" s="127" t="s">
        <v>501</v>
      </c>
      <c r="AP43" s="128"/>
      <c r="AQ43" s="128"/>
      <c r="AR43" s="128"/>
      <c r="AS43" s="128"/>
      <c r="AT43" s="128"/>
      <c r="AU43" s="128"/>
      <c r="AV43" s="128"/>
      <c r="AW43" s="128"/>
      <c r="AX43" s="128"/>
      <c r="AY43" s="129"/>
      <c r="AZ43" s="610"/>
      <c r="BA43" s="580"/>
    </row>
    <row r="44" spans="1:53" x14ac:dyDescent="0.2">
      <c r="A44" s="145" t="s">
        <v>493</v>
      </c>
      <c r="B44" s="131"/>
      <c r="C44" s="131"/>
      <c r="D44" s="131"/>
      <c r="E44" s="131"/>
      <c r="F44" s="131"/>
      <c r="G44" s="131"/>
      <c r="H44" s="131"/>
      <c r="I44" s="131"/>
      <c r="J44" s="131"/>
      <c r="K44" s="132"/>
      <c r="L44" s="570">
        <v>0</v>
      </c>
      <c r="M44" s="572"/>
      <c r="N44" s="145" t="s">
        <v>493</v>
      </c>
      <c r="O44" s="131"/>
      <c r="P44" s="131"/>
      <c r="Q44" s="131"/>
      <c r="R44" s="131"/>
      <c r="S44" s="131"/>
      <c r="T44" s="131"/>
      <c r="U44" s="131"/>
      <c r="V44" s="131"/>
      <c r="W44" s="131"/>
      <c r="X44" s="131"/>
      <c r="Y44" s="132"/>
      <c r="Z44" s="570">
        <v>0</v>
      </c>
      <c r="AA44" s="572"/>
      <c r="AB44" s="145" t="s">
        <v>493</v>
      </c>
      <c r="AC44" s="131"/>
      <c r="AD44" s="131"/>
      <c r="AE44" s="131"/>
      <c r="AF44" s="131"/>
      <c r="AG44" s="131"/>
      <c r="AH44" s="131"/>
      <c r="AI44" s="131"/>
      <c r="AJ44" s="131"/>
      <c r="AK44" s="131"/>
      <c r="AL44" s="132"/>
      <c r="AM44" s="570">
        <v>0</v>
      </c>
      <c r="AN44" s="572"/>
      <c r="AO44" s="145" t="s">
        <v>493</v>
      </c>
      <c r="AP44" s="131"/>
      <c r="AQ44" s="131"/>
      <c r="AR44" s="131"/>
      <c r="AS44" s="131"/>
      <c r="AT44" s="131"/>
      <c r="AU44" s="131"/>
      <c r="AV44" s="131"/>
      <c r="AW44" s="131"/>
      <c r="AX44" s="131"/>
      <c r="AY44" s="132"/>
      <c r="AZ44" s="570">
        <v>0</v>
      </c>
      <c r="BA44" s="572"/>
    </row>
    <row r="45" spans="1:53" x14ac:dyDescent="0.2">
      <c r="A45" s="145" t="s">
        <v>483</v>
      </c>
      <c r="B45" s="131"/>
      <c r="C45" s="131"/>
      <c r="D45" s="131"/>
      <c r="E45" s="131"/>
      <c r="F45" s="131"/>
      <c r="G45" s="131"/>
      <c r="H45" s="131"/>
      <c r="I45" s="131"/>
      <c r="J45" s="131"/>
      <c r="K45" s="132"/>
      <c r="L45" s="662">
        <v>1</v>
      </c>
      <c r="M45" s="664"/>
      <c r="N45" s="145" t="s">
        <v>483</v>
      </c>
      <c r="O45" s="131"/>
      <c r="P45" s="131"/>
      <c r="Q45" s="131"/>
      <c r="R45" s="131"/>
      <c r="S45" s="131"/>
      <c r="T45" s="131"/>
      <c r="U45" s="131"/>
      <c r="V45" s="131"/>
      <c r="W45" s="131"/>
      <c r="X45" s="131"/>
      <c r="Y45" s="132"/>
      <c r="Z45" s="662">
        <v>1</v>
      </c>
      <c r="AA45" s="664"/>
      <c r="AB45" s="145" t="s">
        <v>483</v>
      </c>
      <c r="AC45" s="131"/>
      <c r="AD45" s="131"/>
      <c r="AE45" s="131"/>
      <c r="AF45" s="131"/>
      <c r="AG45" s="131"/>
      <c r="AH45" s="131"/>
      <c r="AI45" s="131"/>
      <c r="AJ45" s="131"/>
      <c r="AK45" s="131"/>
      <c r="AL45" s="132"/>
      <c r="AM45" s="662">
        <v>1</v>
      </c>
      <c r="AN45" s="664"/>
      <c r="AO45" s="145" t="s">
        <v>483</v>
      </c>
      <c r="AP45" s="131"/>
      <c r="AQ45" s="131"/>
      <c r="AR45" s="131"/>
      <c r="AS45" s="131"/>
      <c r="AT45" s="131"/>
      <c r="AU45" s="131"/>
      <c r="AV45" s="131"/>
      <c r="AW45" s="131"/>
      <c r="AX45" s="131"/>
      <c r="AY45" s="132"/>
      <c r="AZ45" s="662">
        <v>1</v>
      </c>
      <c r="BA45" s="664"/>
    </row>
    <row r="46" spans="1:53" x14ac:dyDescent="0.2">
      <c r="A46" s="145" t="s">
        <v>494</v>
      </c>
      <c r="B46" s="131"/>
      <c r="C46" s="131"/>
      <c r="D46" s="131"/>
      <c r="E46" s="131"/>
      <c r="F46" s="131"/>
      <c r="G46" s="131"/>
      <c r="H46" s="131"/>
      <c r="I46" s="131"/>
      <c r="J46" s="131"/>
      <c r="K46" s="132"/>
      <c r="L46" s="587">
        <f>L44/L45</f>
        <v>0</v>
      </c>
      <c r="M46" s="589"/>
      <c r="N46" s="145" t="s">
        <v>494</v>
      </c>
      <c r="O46" s="131"/>
      <c r="P46" s="131"/>
      <c r="Q46" s="131"/>
      <c r="R46" s="131"/>
      <c r="S46" s="131"/>
      <c r="T46" s="131"/>
      <c r="U46" s="131"/>
      <c r="V46" s="131"/>
      <c r="W46" s="131"/>
      <c r="X46" s="131"/>
      <c r="Y46" s="132"/>
      <c r="Z46" s="587">
        <f>Z44/Z45</f>
        <v>0</v>
      </c>
      <c r="AA46" s="589"/>
      <c r="AB46" s="145" t="s">
        <v>494</v>
      </c>
      <c r="AC46" s="131"/>
      <c r="AD46" s="131"/>
      <c r="AE46" s="131"/>
      <c r="AF46" s="131"/>
      <c r="AG46" s="131"/>
      <c r="AH46" s="131"/>
      <c r="AI46" s="131"/>
      <c r="AJ46" s="131"/>
      <c r="AK46" s="131"/>
      <c r="AL46" s="132"/>
      <c r="AM46" s="587">
        <f>AM44/AM45</f>
        <v>0</v>
      </c>
      <c r="AN46" s="589"/>
      <c r="AO46" s="145" t="s">
        <v>494</v>
      </c>
      <c r="AP46" s="131"/>
      <c r="AQ46" s="131"/>
      <c r="AR46" s="131"/>
      <c r="AS46" s="131"/>
      <c r="AT46" s="131"/>
      <c r="AU46" s="131"/>
      <c r="AV46" s="131"/>
      <c r="AW46" s="131"/>
      <c r="AX46" s="131"/>
      <c r="AY46" s="132"/>
      <c r="AZ46" s="587">
        <f>AZ44/AZ45</f>
        <v>0</v>
      </c>
      <c r="BA46" s="589"/>
    </row>
    <row r="47" spans="1:53" x14ac:dyDescent="0.2">
      <c r="A47" s="145" t="s">
        <v>485</v>
      </c>
      <c r="B47" s="131"/>
      <c r="C47" s="131"/>
      <c r="D47" s="131"/>
      <c r="E47" s="131"/>
      <c r="F47" s="131"/>
      <c r="G47" s="131"/>
      <c r="H47" s="131"/>
      <c r="I47" s="131"/>
      <c r="J47" s="131"/>
      <c r="K47" s="132"/>
      <c r="L47" s="662">
        <v>0</v>
      </c>
      <c r="M47" s="664"/>
      <c r="N47" s="145" t="s">
        <v>485</v>
      </c>
      <c r="O47" s="131"/>
      <c r="P47" s="131"/>
      <c r="Q47" s="131"/>
      <c r="R47" s="131"/>
      <c r="S47" s="131"/>
      <c r="T47" s="131"/>
      <c r="U47" s="131"/>
      <c r="V47" s="131"/>
      <c r="W47" s="131"/>
      <c r="X47" s="131"/>
      <c r="Y47" s="132"/>
      <c r="Z47" s="662">
        <v>0</v>
      </c>
      <c r="AA47" s="664"/>
      <c r="AB47" s="145" t="s">
        <v>485</v>
      </c>
      <c r="AC47" s="131"/>
      <c r="AD47" s="131"/>
      <c r="AE47" s="131"/>
      <c r="AF47" s="131"/>
      <c r="AG47" s="131"/>
      <c r="AH47" s="131"/>
      <c r="AI47" s="131"/>
      <c r="AJ47" s="131"/>
      <c r="AK47" s="131"/>
      <c r="AL47" s="132"/>
      <c r="AM47" s="662">
        <v>0</v>
      </c>
      <c r="AN47" s="664"/>
      <c r="AO47" s="145" t="s">
        <v>485</v>
      </c>
      <c r="AP47" s="131"/>
      <c r="AQ47" s="131"/>
      <c r="AR47" s="131"/>
      <c r="AS47" s="131"/>
      <c r="AT47" s="131"/>
      <c r="AU47" s="131"/>
      <c r="AV47" s="131"/>
      <c r="AW47" s="131"/>
      <c r="AX47" s="131"/>
      <c r="AY47" s="132"/>
      <c r="AZ47" s="662">
        <v>0</v>
      </c>
      <c r="BA47" s="664"/>
    </row>
    <row r="48" spans="1:53" x14ac:dyDescent="0.2">
      <c r="A48" s="145" t="s">
        <v>495</v>
      </c>
      <c r="B48" s="131"/>
      <c r="C48" s="131"/>
      <c r="D48" s="131"/>
      <c r="E48" s="131"/>
      <c r="F48" s="131"/>
      <c r="G48" s="131"/>
      <c r="H48" s="131"/>
      <c r="I48" s="131"/>
      <c r="J48" s="131"/>
      <c r="K48" s="132"/>
      <c r="L48" s="587">
        <f>L47*L46</f>
        <v>0</v>
      </c>
      <c r="M48" s="589"/>
      <c r="N48" s="145" t="s">
        <v>495</v>
      </c>
      <c r="O48" s="131"/>
      <c r="P48" s="131"/>
      <c r="Q48" s="131"/>
      <c r="R48" s="131"/>
      <c r="S48" s="131"/>
      <c r="T48" s="131"/>
      <c r="U48" s="131"/>
      <c r="V48" s="131"/>
      <c r="W48" s="131"/>
      <c r="X48" s="131"/>
      <c r="Y48" s="132"/>
      <c r="Z48" s="587">
        <f>Z47*Z46</f>
        <v>0</v>
      </c>
      <c r="AA48" s="589"/>
      <c r="AB48" s="145" t="s">
        <v>495</v>
      </c>
      <c r="AC48" s="131"/>
      <c r="AD48" s="131"/>
      <c r="AE48" s="131"/>
      <c r="AF48" s="131"/>
      <c r="AG48" s="131"/>
      <c r="AH48" s="131"/>
      <c r="AI48" s="131"/>
      <c r="AJ48" s="131"/>
      <c r="AK48" s="131"/>
      <c r="AL48" s="132"/>
      <c r="AM48" s="587">
        <f>AM47*AM46</f>
        <v>0</v>
      </c>
      <c r="AN48" s="589"/>
      <c r="AO48" s="145" t="s">
        <v>495</v>
      </c>
      <c r="AP48" s="131"/>
      <c r="AQ48" s="131"/>
      <c r="AR48" s="131"/>
      <c r="AS48" s="131"/>
      <c r="AT48" s="131"/>
      <c r="AU48" s="131"/>
      <c r="AV48" s="131"/>
      <c r="AW48" s="131"/>
      <c r="AX48" s="131"/>
      <c r="AY48" s="132"/>
      <c r="AZ48" s="587">
        <f>AZ47*AZ46</f>
        <v>0</v>
      </c>
      <c r="BA48" s="589"/>
    </row>
    <row r="49" spans="1:53" x14ac:dyDescent="0.2">
      <c r="A49" s="130" t="str">
        <f>"Current Interest Earnings Through "&amp;Help!C17+1&amp;"-"&amp;Help!C17+2</f>
        <v>Current Interest Earnings Through 2012-2013</v>
      </c>
      <c r="B49" s="131"/>
      <c r="C49" s="131"/>
      <c r="D49" s="131"/>
      <c r="E49" s="131"/>
      <c r="F49" s="131"/>
      <c r="G49" s="131"/>
      <c r="H49" s="131"/>
      <c r="I49" s="131"/>
      <c r="J49" s="131"/>
      <c r="K49" s="132"/>
      <c r="L49" s="587">
        <f>SUM(J33:K42)</f>
        <v>0</v>
      </c>
      <c r="M49" s="589"/>
      <c r="N49" s="130" t="str">
        <f>"Current Interest Earnings Through "&amp;Help!C17+1&amp;"-"&amp;Help!C17+2</f>
        <v>Current Interest Earnings Through 2012-2013</v>
      </c>
      <c r="O49" s="131"/>
      <c r="P49" s="131"/>
      <c r="Q49" s="131"/>
      <c r="R49" s="131"/>
      <c r="S49" s="131"/>
      <c r="T49" s="131"/>
      <c r="U49" s="131"/>
      <c r="V49" s="131"/>
      <c r="W49" s="131"/>
      <c r="X49" s="131"/>
      <c r="Y49" s="132"/>
      <c r="Z49" s="587">
        <f>SUM(X33:Y42)</f>
        <v>0</v>
      </c>
      <c r="AA49" s="589"/>
      <c r="AB49" s="130" t="str">
        <f>"Current Interest Earnings Through "&amp;Help!C17+1&amp;"-"&amp;Help!C17+2</f>
        <v>Current Interest Earnings Through 2012-2013</v>
      </c>
      <c r="AC49" s="131"/>
      <c r="AD49" s="131"/>
      <c r="AE49" s="131"/>
      <c r="AF49" s="131"/>
      <c r="AG49" s="131"/>
      <c r="AH49" s="131"/>
      <c r="AI49" s="131"/>
      <c r="AJ49" s="131"/>
      <c r="AK49" s="131"/>
      <c r="AL49" s="132"/>
      <c r="AM49" s="587">
        <f>SUM(AK33:AL42)</f>
        <v>0</v>
      </c>
      <c r="AN49" s="589"/>
      <c r="AO49" s="130" t="str">
        <f>"Current Interest Earnings Through "&amp;Help!C17+1&amp;"-"&amp;Help!C17+2</f>
        <v>Current Interest Earnings Through 2012-2013</v>
      </c>
      <c r="AP49" s="131"/>
      <c r="AQ49" s="131"/>
      <c r="AR49" s="131"/>
      <c r="AS49" s="131"/>
      <c r="AT49" s="131"/>
      <c r="AU49" s="131"/>
      <c r="AV49" s="131"/>
      <c r="AW49" s="131"/>
      <c r="AX49" s="131"/>
      <c r="AY49" s="132"/>
      <c r="AZ49" s="587">
        <f>SUM(AX33:AY42)</f>
        <v>0</v>
      </c>
      <c r="BA49" s="589"/>
    </row>
    <row r="50" spans="1:53" ht="13.5" thickBot="1" x14ac:dyDescent="0.25">
      <c r="A50" s="139" t="str">
        <f>"Total Interest To Levy For "&amp;Help!C17+1&amp;"-"&amp;Help!C17+2</f>
        <v>Total Interest To Levy For 2012-2013</v>
      </c>
      <c r="B50" s="140"/>
      <c r="C50" s="140"/>
      <c r="D50" s="140"/>
      <c r="E50" s="140"/>
      <c r="F50" s="140"/>
      <c r="G50" s="140"/>
      <c r="H50" s="140"/>
      <c r="I50" s="140"/>
      <c r="J50" s="140"/>
      <c r="K50" s="141"/>
      <c r="L50" s="573">
        <f>L49+L48</f>
        <v>0</v>
      </c>
      <c r="M50" s="575"/>
      <c r="N50" s="139" t="str">
        <f>"Total Interest To Levy For "&amp;Help!C17+1&amp;"-"&amp;Help!C17+2</f>
        <v>Total Interest To Levy For 2012-2013</v>
      </c>
      <c r="O50" s="140"/>
      <c r="P50" s="140"/>
      <c r="Q50" s="140"/>
      <c r="R50" s="140"/>
      <c r="S50" s="140"/>
      <c r="T50" s="140"/>
      <c r="U50" s="140"/>
      <c r="V50" s="140"/>
      <c r="W50" s="140"/>
      <c r="X50" s="140"/>
      <c r="Y50" s="141"/>
      <c r="Z50" s="573">
        <f>Z49+Z48</f>
        <v>0</v>
      </c>
      <c r="AA50" s="575"/>
      <c r="AB50" s="139" t="str">
        <f>"Total Interest To Levy For "&amp;Help!C17+1&amp;"-"&amp;Help!C17+2</f>
        <v>Total Interest To Levy For 2012-2013</v>
      </c>
      <c r="AC50" s="140"/>
      <c r="AD50" s="140"/>
      <c r="AE50" s="140"/>
      <c r="AF50" s="140"/>
      <c r="AG50" s="140"/>
      <c r="AH50" s="140"/>
      <c r="AI50" s="140"/>
      <c r="AJ50" s="140"/>
      <c r="AK50" s="140"/>
      <c r="AL50" s="141"/>
      <c r="AM50" s="573">
        <f>AM49+AM48</f>
        <v>0</v>
      </c>
      <c r="AN50" s="575"/>
      <c r="AO50" s="139" t="str">
        <f>"Total Interest To Levy For "&amp;Help!C17+1&amp;"-"&amp;Help!C17+2</f>
        <v>Total Interest To Levy For 2012-2013</v>
      </c>
      <c r="AP50" s="140"/>
      <c r="AQ50" s="140"/>
      <c r="AR50" s="140"/>
      <c r="AS50" s="140"/>
      <c r="AT50" s="140"/>
      <c r="AU50" s="140"/>
      <c r="AV50" s="140"/>
      <c r="AW50" s="140"/>
      <c r="AX50" s="140"/>
      <c r="AY50" s="141"/>
      <c r="AZ50" s="573">
        <f>AZ49+AZ48</f>
        <v>0</v>
      </c>
      <c r="BA50" s="575"/>
    </row>
    <row r="51" spans="1:53" ht="13.5" thickTop="1" x14ac:dyDescent="0.2">
      <c r="A51" s="92" t="s">
        <v>496</v>
      </c>
      <c r="B51" s="93"/>
      <c r="C51" s="93"/>
      <c r="D51" s="93"/>
      <c r="E51" s="93"/>
      <c r="F51" s="93"/>
      <c r="G51" s="93"/>
      <c r="H51" s="93"/>
      <c r="I51" s="93"/>
      <c r="J51" s="93"/>
      <c r="K51" s="110"/>
      <c r="L51" s="608"/>
      <c r="M51" s="609"/>
      <c r="N51" s="92" t="s">
        <v>496</v>
      </c>
      <c r="O51" s="93"/>
      <c r="P51" s="93"/>
      <c r="R51" s="93"/>
      <c r="S51" s="93"/>
      <c r="T51" s="93"/>
      <c r="U51" s="93"/>
      <c r="V51" s="93"/>
      <c r="W51" s="93"/>
      <c r="X51" s="93"/>
      <c r="Y51" s="110"/>
      <c r="Z51" s="608"/>
      <c r="AA51" s="609"/>
      <c r="AB51" s="92" t="s">
        <v>496</v>
      </c>
      <c r="AC51" s="93"/>
      <c r="AD51" s="93"/>
      <c r="AE51" s="93"/>
      <c r="AF51" s="93"/>
      <c r="AG51" s="93"/>
      <c r="AH51" s="93"/>
      <c r="AI51" s="93"/>
      <c r="AJ51" s="93"/>
      <c r="AK51" s="93"/>
      <c r="AL51" s="110"/>
      <c r="AM51" s="608"/>
      <c r="AN51" s="609"/>
      <c r="AO51" s="92" t="s">
        <v>496</v>
      </c>
      <c r="AP51" s="93"/>
      <c r="AQ51" s="93"/>
      <c r="AR51" s="93"/>
      <c r="AS51" s="93"/>
      <c r="AT51" s="93"/>
      <c r="AU51" s="93"/>
      <c r="AV51" s="93"/>
      <c r="AW51" s="93"/>
      <c r="AX51" s="93"/>
      <c r="AY51" s="110"/>
      <c r="AZ51" s="608"/>
      <c r="BA51" s="609"/>
    </row>
    <row r="52" spans="1:53" x14ac:dyDescent="0.2">
      <c r="A52" s="155" t="str">
        <f>"Interest Earned But Unpaid 6-30-"&amp;Help!C17&amp;":"</f>
        <v>Interest Earned But Unpaid 6-30-2011:</v>
      </c>
      <c r="B52" s="116"/>
      <c r="C52" s="116"/>
      <c r="D52" s="116"/>
      <c r="E52" s="116"/>
      <c r="F52" s="116"/>
      <c r="G52" s="116"/>
      <c r="H52" s="116"/>
      <c r="I52" s="116"/>
      <c r="J52" s="116"/>
      <c r="K52" s="138"/>
      <c r="L52" s="656"/>
      <c r="M52" s="658"/>
      <c r="N52" s="155" t="str">
        <f>"Interest Earned But Unpaid 6-30-"&amp;Help!C17&amp;":"</f>
        <v>Interest Earned But Unpaid 6-30-2011:</v>
      </c>
      <c r="O52" s="116"/>
      <c r="P52" s="116"/>
      <c r="Q52" s="116"/>
      <c r="R52" s="116"/>
      <c r="S52" s="116"/>
      <c r="T52" s="116"/>
      <c r="U52" s="116"/>
      <c r="V52" s="116"/>
      <c r="W52" s="116"/>
      <c r="X52" s="116"/>
      <c r="Y52" s="138"/>
      <c r="Z52" s="656"/>
      <c r="AA52" s="658"/>
      <c r="AB52" s="155" t="str">
        <f>"Interest Earned But Unpaid 6-30-"&amp;Help!C17&amp;":"</f>
        <v>Interest Earned But Unpaid 6-30-2011:</v>
      </c>
      <c r="AC52" s="116"/>
      <c r="AD52" s="116"/>
      <c r="AE52" s="116"/>
      <c r="AF52" s="116"/>
      <c r="AG52" s="116"/>
      <c r="AH52" s="116"/>
      <c r="AI52" s="116"/>
      <c r="AJ52" s="116"/>
      <c r="AK52" s="116"/>
      <c r="AL52" s="138"/>
      <c r="AM52" s="656"/>
      <c r="AN52" s="658"/>
      <c r="AO52" s="155" t="str">
        <f>"Interest Earned But Unpaid 6-30-"&amp;Help!C17&amp;":"</f>
        <v>Interest Earned But Unpaid 6-30-2011:</v>
      </c>
      <c r="AP52" s="116"/>
      <c r="AQ52" s="116"/>
      <c r="AR52" s="116"/>
      <c r="AS52" s="116"/>
      <c r="AT52" s="116"/>
      <c r="AU52" s="116"/>
      <c r="AV52" s="116"/>
      <c r="AW52" s="116"/>
      <c r="AX52" s="116"/>
      <c r="AY52" s="138"/>
      <c r="AZ52" s="656"/>
      <c r="BA52" s="658"/>
    </row>
    <row r="53" spans="1:53" x14ac:dyDescent="0.2">
      <c r="A53" s="142" t="s">
        <v>489</v>
      </c>
      <c r="B53" s="131"/>
      <c r="C53" s="131"/>
      <c r="D53" s="131"/>
      <c r="E53" s="131"/>
      <c r="F53" s="131"/>
      <c r="G53" s="131"/>
      <c r="H53" s="131"/>
      <c r="I53" s="131"/>
      <c r="J53" s="131"/>
      <c r="K53" s="132"/>
      <c r="L53" s="570">
        <v>0</v>
      </c>
      <c r="M53" s="572"/>
      <c r="N53" s="142" t="s">
        <v>489</v>
      </c>
      <c r="O53" s="131"/>
      <c r="P53" s="131"/>
      <c r="Q53" s="131"/>
      <c r="R53" s="131"/>
      <c r="S53" s="131"/>
      <c r="T53" s="131"/>
      <c r="U53" s="131"/>
      <c r="V53" s="131"/>
      <c r="W53" s="131"/>
      <c r="X53" s="131"/>
      <c r="Y53" s="132"/>
      <c r="Z53" s="570">
        <v>0</v>
      </c>
      <c r="AA53" s="572"/>
      <c r="AB53" s="142" t="s">
        <v>489</v>
      </c>
      <c r="AC53" s="131"/>
      <c r="AD53" s="131"/>
      <c r="AE53" s="131"/>
      <c r="AF53" s="131"/>
      <c r="AG53" s="131"/>
      <c r="AH53" s="131"/>
      <c r="AI53" s="131"/>
      <c r="AJ53" s="131"/>
      <c r="AK53" s="131"/>
      <c r="AL53" s="132"/>
      <c r="AM53" s="570">
        <v>0</v>
      </c>
      <c r="AN53" s="572"/>
      <c r="AO53" s="142" t="s">
        <v>489</v>
      </c>
      <c r="AP53" s="131"/>
      <c r="AQ53" s="131"/>
      <c r="AR53" s="131"/>
      <c r="AS53" s="131"/>
      <c r="AT53" s="131"/>
      <c r="AU53" s="131"/>
      <c r="AV53" s="131"/>
      <c r="AW53" s="131"/>
      <c r="AX53" s="131"/>
      <c r="AY53" s="132"/>
      <c r="AZ53" s="570">
        <v>0</v>
      </c>
      <c r="BA53" s="572"/>
    </row>
    <row r="54" spans="1:53" x14ac:dyDescent="0.2">
      <c r="A54" s="142" t="s">
        <v>490</v>
      </c>
      <c r="B54" s="131"/>
      <c r="C54" s="131"/>
      <c r="D54" s="131"/>
      <c r="E54" s="131"/>
      <c r="F54" s="131"/>
      <c r="G54" s="131"/>
      <c r="H54" s="131"/>
      <c r="I54" s="131"/>
      <c r="J54" s="131"/>
      <c r="K54" s="132"/>
      <c r="L54" s="570">
        <v>0</v>
      </c>
      <c r="M54" s="572"/>
      <c r="N54" s="142" t="s">
        <v>490</v>
      </c>
      <c r="O54" s="131"/>
      <c r="P54" s="131"/>
      <c r="Q54" s="131"/>
      <c r="R54" s="131"/>
      <c r="S54" s="131"/>
      <c r="T54" s="131"/>
      <c r="U54" s="131"/>
      <c r="V54" s="131"/>
      <c r="W54" s="131"/>
      <c r="X54" s="131"/>
      <c r="Y54" s="132"/>
      <c r="Z54" s="570">
        <v>0</v>
      </c>
      <c r="AA54" s="572"/>
      <c r="AB54" s="142" t="s">
        <v>490</v>
      </c>
      <c r="AC54" s="131"/>
      <c r="AD54" s="131"/>
      <c r="AE54" s="131"/>
      <c r="AF54" s="131"/>
      <c r="AG54" s="131"/>
      <c r="AH54" s="131"/>
      <c r="AI54" s="131"/>
      <c r="AJ54" s="131"/>
      <c r="AK54" s="131"/>
      <c r="AL54" s="132"/>
      <c r="AM54" s="570">
        <v>0</v>
      </c>
      <c r="AN54" s="572"/>
      <c r="AO54" s="142" t="s">
        <v>490</v>
      </c>
      <c r="AP54" s="131"/>
      <c r="AQ54" s="131"/>
      <c r="AR54" s="131"/>
      <c r="AS54" s="131"/>
      <c r="AT54" s="131"/>
      <c r="AU54" s="131"/>
      <c r="AV54" s="131"/>
      <c r="AW54" s="131"/>
      <c r="AX54" s="131"/>
      <c r="AY54" s="132"/>
      <c r="AZ54" s="570">
        <v>0</v>
      </c>
      <c r="BA54" s="572"/>
    </row>
    <row r="55" spans="1:53" x14ac:dyDescent="0.2">
      <c r="A55" s="145" t="str">
        <f>"Interest Earnings "&amp;Help!C17&amp;"-"&amp;Help!C17+1</f>
        <v>Interest Earnings 2011-2012</v>
      </c>
      <c r="B55" s="131"/>
      <c r="C55" s="131"/>
      <c r="D55" s="131"/>
      <c r="E55" s="131"/>
      <c r="F55" s="131"/>
      <c r="G55" s="131"/>
      <c r="H55" s="131"/>
      <c r="I55" s="131"/>
      <c r="J55" s="131"/>
      <c r="K55" s="132"/>
      <c r="L55" s="570">
        <v>0</v>
      </c>
      <c r="M55" s="572"/>
      <c r="N55" s="145" t="str">
        <f>"Interest Earnings "&amp;Help!C17&amp;"-"&amp;Help!C17+1</f>
        <v>Interest Earnings 2011-2012</v>
      </c>
      <c r="O55" s="131"/>
      <c r="P55" s="131"/>
      <c r="Q55" s="131"/>
      <c r="R55" s="131"/>
      <c r="S55" s="131"/>
      <c r="T55" s="131"/>
      <c r="U55" s="131"/>
      <c r="V55" s="131"/>
      <c r="W55" s="131"/>
      <c r="X55" s="131"/>
      <c r="Y55" s="132"/>
      <c r="Z55" s="570">
        <v>0</v>
      </c>
      <c r="AA55" s="572"/>
      <c r="AB55" s="145" t="str">
        <f>"Interest Earnings "&amp;Help!C17&amp;"-"&amp;Help!C17+1</f>
        <v>Interest Earnings 2011-2012</v>
      </c>
      <c r="AC55" s="131"/>
      <c r="AD55" s="131"/>
      <c r="AE55" s="131"/>
      <c r="AF55" s="131"/>
      <c r="AG55" s="131"/>
      <c r="AH55" s="131"/>
      <c r="AI55" s="131"/>
      <c r="AJ55" s="131"/>
      <c r="AK55" s="131"/>
      <c r="AL55" s="132"/>
      <c r="AM55" s="570">
        <v>0</v>
      </c>
      <c r="AN55" s="572"/>
      <c r="AO55" s="145" t="str">
        <f>"Interest Earnings "&amp;Help!C17&amp;"-"&amp;Help!C17+1</f>
        <v>Interest Earnings 2011-2012</v>
      </c>
      <c r="AP55" s="131"/>
      <c r="AQ55" s="131"/>
      <c r="AR55" s="131"/>
      <c r="AS55" s="131"/>
      <c r="AT55" s="131"/>
      <c r="AU55" s="131"/>
      <c r="AV55" s="131"/>
      <c r="AW55" s="131"/>
      <c r="AX55" s="131"/>
      <c r="AY55" s="132"/>
      <c r="AZ55" s="570">
        <v>0</v>
      </c>
      <c r="BA55" s="572"/>
    </row>
    <row r="56" spans="1:53" x14ac:dyDescent="0.2">
      <c r="A56" s="145" t="str">
        <f>"Coupons Paid Through "&amp;Help!C17&amp;"-"&amp;Help!C17+1</f>
        <v>Coupons Paid Through 2011-2012</v>
      </c>
      <c r="B56" s="131"/>
      <c r="C56" s="131"/>
      <c r="D56" s="131"/>
      <c r="E56" s="131"/>
      <c r="F56" s="131"/>
      <c r="G56" s="131"/>
      <c r="H56" s="131"/>
      <c r="I56" s="131"/>
      <c r="J56" s="131"/>
      <c r="K56" s="132"/>
      <c r="L56" s="570">
        <v>0</v>
      </c>
      <c r="M56" s="572"/>
      <c r="N56" s="145" t="str">
        <f>"Coupons Paid Through "&amp;Help!C17&amp;"-"&amp;Help!C17+1</f>
        <v>Coupons Paid Through 2011-2012</v>
      </c>
      <c r="O56" s="131"/>
      <c r="P56" s="131"/>
      <c r="Q56" s="131"/>
      <c r="R56" s="131"/>
      <c r="S56" s="131"/>
      <c r="T56" s="131"/>
      <c r="U56" s="131"/>
      <c r="V56" s="131"/>
      <c r="W56" s="131"/>
      <c r="X56" s="131"/>
      <c r="Y56" s="132"/>
      <c r="Z56" s="570">
        <v>0</v>
      </c>
      <c r="AA56" s="572"/>
      <c r="AB56" s="145" t="str">
        <f>"Coupons Paid Through "&amp;Help!C17&amp;"-"&amp;Help!C17+1</f>
        <v>Coupons Paid Through 2011-2012</v>
      </c>
      <c r="AC56" s="131"/>
      <c r="AD56" s="131"/>
      <c r="AE56" s="131"/>
      <c r="AF56" s="131"/>
      <c r="AG56" s="131"/>
      <c r="AH56" s="131"/>
      <c r="AI56" s="131"/>
      <c r="AJ56" s="131"/>
      <c r="AK56" s="131"/>
      <c r="AL56" s="132"/>
      <c r="AM56" s="570">
        <v>0</v>
      </c>
      <c r="AN56" s="572"/>
      <c r="AO56" s="145" t="str">
        <f>"Coupons Paid Through "&amp;Help!C17&amp;"-"&amp;Help!C17+1</f>
        <v>Coupons Paid Through 2011-2012</v>
      </c>
      <c r="AP56" s="131"/>
      <c r="AQ56" s="131"/>
      <c r="AR56" s="131"/>
      <c r="AS56" s="131"/>
      <c r="AT56" s="131"/>
      <c r="AU56" s="131"/>
      <c r="AV56" s="131"/>
      <c r="AW56" s="131"/>
      <c r="AX56" s="131"/>
      <c r="AY56" s="132"/>
      <c r="AZ56" s="570">
        <v>0</v>
      </c>
      <c r="BA56" s="572"/>
    </row>
    <row r="57" spans="1:53" x14ac:dyDescent="0.2">
      <c r="A57" s="145" t="str">
        <f>"Interest Earned But Unpaid 6-30-"&amp;Help!C17+1&amp;":"</f>
        <v>Interest Earned But Unpaid 6-30-2012:</v>
      </c>
      <c r="B57" s="131"/>
      <c r="C57" s="131"/>
      <c r="D57" s="131"/>
      <c r="E57" s="131"/>
      <c r="F57" s="131"/>
      <c r="G57" s="131"/>
      <c r="H57" s="131"/>
      <c r="I57" s="131"/>
      <c r="J57" s="131"/>
      <c r="K57" s="132"/>
      <c r="L57" s="662"/>
      <c r="M57" s="664"/>
      <c r="N57" s="145" t="str">
        <f>"Interest Earned But Unpaid 6-30-"&amp;Help!C17+1&amp;":"</f>
        <v>Interest Earned But Unpaid 6-30-2012:</v>
      </c>
      <c r="O57" s="131"/>
      <c r="P57" s="131"/>
      <c r="Q57" s="131"/>
      <c r="R57" s="131"/>
      <c r="S57" s="131"/>
      <c r="T57" s="131"/>
      <c r="U57" s="131"/>
      <c r="V57" s="131"/>
      <c r="W57" s="131"/>
      <c r="X57" s="131"/>
      <c r="Y57" s="132"/>
      <c r="Z57" s="662"/>
      <c r="AA57" s="664"/>
      <c r="AB57" s="145" t="str">
        <f>"Interest Earned But Unpaid 6-30-"&amp;Help!C17+1&amp;":"</f>
        <v>Interest Earned But Unpaid 6-30-2012:</v>
      </c>
      <c r="AC57" s="131"/>
      <c r="AD57" s="131"/>
      <c r="AE57" s="131"/>
      <c r="AF57" s="131"/>
      <c r="AG57" s="131"/>
      <c r="AH57" s="131"/>
      <c r="AI57" s="131"/>
      <c r="AJ57" s="131"/>
      <c r="AK57" s="131"/>
      <c r="AL57" s="132"/>
      <c r="AM57" s="662"/>
      <c r="AN57" s="664"/>
      <c r="AO57" s="145" t="str">
        <f>"Interest Earned But Unpaid 6-30-"&amp;Help!C17+1&amp;":"</f>
        <v>Interest Earned But Unpaid 6-30-2012:</v>
      </c>
      <c r="AP57" s="131"/>
      <c r="AQ57" s="131"/>
      <c r="AR57" s="131"/>
      <c r="AS57" s="131"/>
      <c r="AT57" s="131"/>
      <c r="AU57" s="131"/>
      <c r="AV57" s="131"/>
      <c r="AW57" s="131"/>
      <c r="AX57" s="131"/>
      <c r="AY57" s="132"/>
      <c r="AZ57" s="662"/>
      <c r="BA57" s="664"/>
    </row>
    <row r="58" spans="1:53" x14ac:dyDescent="0.2">
      <c r="A58" s="142" t="s">
        <v>489</v>
      </c>
      <c r="B58" s="131"/>
      <c r="C58" s="131"/>
      <c r="D58" s="131"/>
      <c r="E58" s="131"/>
      <c r="F58" s="131"/>
      <c r="G58" s="131"/>
      <c r="H58" s="131"/>
      <c r="I58" s="131"/>
      <c r="J58" s="131"/>
      <c r="K58" s="132"/>
      <c r="L58" s="570">
        <v>0</v>
      </c>
      <c r="M58" s="572"/>
      <c r="N58" s="142" t="s">
        <v>489</v>
      </c>
      <c r="O58" s="131"/>
      <c r="P58" s="131"/>
      <c r="Q58" s="131"/>
      <c r="R58" s="131"/>
      <c r="S58" s="131"/>
      <c r="T58" s="131"/>
      <c r="U58" s="131"/>
      <c r="V58" s="131"/>
      <c r="W58" s="131"/>
      <c r="X58" s="131"/>
      <c r="Y58" s="132"/>
      <c r="Z58" s="570">
        <v>0</v>
      </c>
      <c r="AA58" s="572"/>
      <c r="AB58" s="142" t="s">
        <v>489</v>
      </c>
      <c r="AC58" s="131"/>
      <c r="AD58" s="131"/>
      <c r="AE58" s="131"/>
      <c r="AF58" s="131"/>
      <c r="AG58" s="131"/>
      <c r="AH58" s="131"/>
      <c r="AI58" s="131"/>
      <c r="AJ58" s="131"/>
      <c r="AK58" s="131"/>
      <c r="AL58" s="132"/>
      <c r="AM58" s="570">
        <v>0</v>
      </c>
      <c r="AN58" s="572"/>
      <c r="AO58" s="142" t="s">
        <v>489</v>
      </c>
      <c r="AP58" s="131"/>
      <c r="AQ58" s="131"/>
      <c r="AR58" s="131"/>
      <c r="AS58" s="131"/>
      <c r="AT58" s="131"/>
      <c r="AU58" s="131"/>
      <c r="AV58" s="131"/>
      <c r="AW58" s="131"/>
      <c r="AX58" s="131"/>
      <c r="AY58" s="132"/>
      <c r="AZ58" s="570">
        <v>0</v>
      </c>
      <c r="BA58" s="572"/>
    </row>
    <row r="59" spans="1:53" ht="13.5" thickBot="1" x14ac:dyDescent="0.25">
      <c r="A59" s="144" t="s">
        <v>490</v>
      </c>
      <c r="B59" s="140"/>
      <c r="C59" s="140"/>
      <c r="D59" s="140"/>
      <c r="E59" s="140"/>
      <c r="F59" s="140"/>
      <c r="G59" s="140"/>
      <c r="H59" s="140"/>
      <c r="I59" s="140"/>
      <c r="J59" s="140"/>
      <c r="K59" s="141"/>
      <c r="L59" s="637">
        <v>0</v>
      </c>
      <c r="M59" s="638"/>
      <c r="N59" s="144" t="s">
        <v>490</v>
      </c>
      <c r="O59" s="140"/>
      <c r="P59" s="140"/>
      <c r="Q59" s="140"/>
      <c r="R59" s="140"/>
      <c r="S59" s="140"/>
      <c r="T59" s="140"/>
      <c r="U59" s="140"/>
      <c r="V59" s="140"/>
      <c r="W59" s="140"/>
      <c r="X59" s="140"/>
      <c r="Y59" s="141"/>
      <c r="Z59" s="637">
        <v>0</v>
      </c>
      <c r="AA59" s="638"/>
      <c r="AB59" s="144" t="s">
        <v>490</v>
      </c>
      <c r="AC59" s="140"/>
      <c r="AD59" s="140"/>
      <c r="AE59" s="140"/>
      <c r="AF59" s="140"/>
      <c r="AG59" s="140"/>
      <c r="AH59" s="140"/>
      <c r="AI59" s="140"/>
      <c r="AJ59" s="140"/>
      <c r="AK59" s="140"/>
      <c r="AL59" s="141"/>
      <c r="AM59" s="637">
        <v>0</v>
      </c>
      <c r="AN59" s="638"/>
      <c r="AO59" s="144" t="s">
        <v>490</v>
      </c>
      <c r="AP59" s="140"/>
      <c r="AQ59" s="140"/>
      <c r="AR59" s="140"/>
      <c r="AS59" s="140"/>
      <c r="AT59" s="140"/>
      <c r="AU59" s="140"/>
      <c r="AV59" s="140"/>
      <c r="AW59" s="140"/>
      <c r="AX59" s="140"/>
      <c r="AY59" s="141"/>
      <c r="AZ59" s="637">
        <v>0</v>
      </c>
      <c r="BA59" s="638"/>
    </row>
    <row r="60" spans="1:53" ht="13.5" thickTop="1" x14ac:dyDescent="0.2">
      <c r="A60" s="157" t="str">
        <f>Coversheets!AX50</f>
        <v>S.A.&amp;I. Form 2651R99 Entity: City Name City, 99</v>
      </c>
      <c r="J60" s="639">
        <f ca="1">Coversheets!$BI$50</f>
        <v>41858.327887268519</v>
      </c>
      <c r="K60" s="639"/>
      <c r="L60" s="639"/>
      <c r="M60" s="639"/>
      <c r="N60" s="157" t="str">
        <f>A60</f>
        <v>S.A.&amp;I. Form 2651R99 Entity: City Name City, 99</v>
      </c>
      <c r="X60" s="639">
        <f ca="1">Coversheets!$BI$50</f>
        <v>41858.327887268519</v>
      </c>
      <c r="Y60" s="639"/>
      <c r="Z60" s="639"/>
      <c r="AA60" s="639"/>
      <c r="AB60" s="157" t="str">
        <f>A60</f>
        <v>S.A.&amp;I. Form 2651R99 Entity: City Name City, 99</v>
      </c>
      <c r="AK60" s="639">
        <f ca="1">Coversheets!$BI$50</f>
        <v>41858.327887268519</v>
      </c>
      <c r="AL60" s="639"/>
      <c r="AM60" s="639"/>
      <c r="AN60" s="639"/>
      <c r="AO60" s="157" t="str">
        <f>A60</f>
        <v>S.A.&amp;I. Form 2651R99 Entity: City Name City, 99</v>
      </c>
      <c r="AX60" s="639">
        <f ca="1">Coversheets!$BI$50</f>
        <v>41858.327887268519</v>
      </c>
      <c r="AY60" s="639"/>
      <c r="AZ60" s="639"/>
      <c r="BA60" s="639"/>
    </row>
    <row r="61" spans="1:53" ht="15" x14ac:dyDescent="0.25">
      <c r="A61" s="632" t="str">
        <f>"SINKING FUND ACCOUNTS COVERING THE PERIOD JULY 1, "&amp;Help!C17&amp;", to JUNE 30, "&amp;Help!C17+1</f>
        <v>SINKING FUND ACCOUNTS COVERING THE PERIOD JULY 1, 2011, to JUNE 30, 2012</v>
      </c>
      <c r="B61" s="632"/>
      <c r="C61" s="632"/>
      <c r="D61" s="632"/>
      <c r="E61" s="632"/>
      <c r="F61" s="632"/>
      <c r="G61" s="632"/>
      <c r="H61" s="632"/>
      <c r="I61" s="632"/>
      <c r="J61" s="632"/>
      <c r="K61" s="632"/>
      <c r="L61" s="632"/>
      <c r="M61" s="632"/>
      <c r="N61" s="632" t="str">
        <f>"SINKING FUND ACCOUNTS COVERING THE PERIOD JULY 1, "&amp;Help!C17&amp;", to JUNE 30, "&amp;Help!C17+1</f>
        <v>SINKING FUND ACCOUNTS COVERING THE PERIOD JULY 1, 2011, to JUNE 30, 2012</v>
      </c>
      <c r="O61" s="632"/>
      <c r="P61" s="632"/>
      <c r="Q61" s="632"/>
      <c r="R61" s="632"/>
      <c r="S61" s="632"/>
      <c r="T61" s="632"/>
      <c r="U61" s="632"/>
      <c r="V61" s="632"/>
      <c r="W61" s="632"/>
      <c r="X61" s="632"/>
      <c r="Y61" s="632"/>
      <c r="Z61" s="632"/>
      <c r="AB61" s="632" t="str">
        <f>"SINKING FUND ACCOUNTS COVERING THE PERIOD JULY 1, "&amp;Help!C17&amp;", to JUNE 30, "&amp;Help!C17+1</f>
        <v>SINKING FUND ACCOUNTS COVERING THE PERIOD JULY 1, 2011, to JUNE 30, 2012</v>
      </c>
      <c r="AC61" s="632"/>
      <c r="AD61" s="632"/>
      <c r="AE61" s="632"/>
      <c r="AF61" s="632"/>
      <c r="AG61" s="632"/>
      <c r="AH61" s="632"/>
      <c r="AI61" s="632"/>
      <c r="AJ61" s="632"/>
      <c r="AK61" s="632"/>
      <c r="AL61" s="632"/>
      <c r="AM61" s="632"/>
      <c r="AN61" s="632"/>
      <c r="AO61" s="632" t="str">
        <f>"SINKING FUND ACCOUNTS COVERING THE PERIOD JULY 1, "&amp;Help!C17&amp;", to JUNE 30, "&amp;Help!C17+1</f>
        <v>SINKING FUND ACCOUNTS COVERING THE PERIOD JULY 1, 2011, to JUNE 30, 2012</v>
      </c>
      <c r="AP61" s="632"/>
      <c r="AQ61" s="632"/>
      <c r="AR61" s="632"/>
      <c r="AS61" s="632"/>
      <c r="AT61" s="632"/>
      <c r="AU61" s="632"/>
      <c r="AV61" s="632"/>
      <c r="AW61" s="632"/>
      <c r="AX61" s="632"/>
      <c r="AY61" s="632"/>
      <c r="AZ61" s="632"/>
      <c r="BA61" s="632"/>
    </row>
    <row r="62" spans="1:53" ht="15" x14ac:dyDescent="0.25">
      <c r="A62" s="632" t="str">
        <f>"ESTIMATE OF NEEDS FOR "&amp;Help!C17+1&amp;"-"&amp;Help!C17+2</f>
        <v>ESTIMATE OF NEEDS FOR 2012-2013</v>
      </c>
      <c r="B62" s="632"/>
      <c r="C62" s="632"/>
      <c r="D62" s="632"/>
      <c r="E62" s="632"/>
      <c r="F62" s="632"/>
      <c r="G62" s="632"/>
      <c r="H62" s="632"/>
      <c r="I62" s="632"/>
      <c r="J62" s="632"/>
      <c r="K62" s="632"/>
      <c r="L62" s="632"/>
      <c r="M62" s="632"/>
      <c r="N62" s="632" t="str">
        <f>"ESTIMATE OF NEEDS FOR "&amp;Help!C17+1&amp;"-"&amp;Help!C17+2</f>
        <v>ESTIMATE OF NEEDS FOR 2012-2013</v>
      </c>
      <c r="O62" s="632"/>
      <c r="P62" s="632"/>
      <c r="Q62" s="632"/>
      <c r="R62" s="632"/>
      <c r="S62" s="632"/>
      <c r="T62" s="632"/>
      <c r="U62" s="632"/>
      <c r="V62" s="632"/>
      <c r="W62" s="632"/>
      <c r="X62" s="632"/>
      <c r="Y62" s="632"/>
      <c r="Z62" s="632"/>
      <c r="AB62" s="632" t="str">
        <f>"ESTIMATE OF NEEDS FOR "&amp;Help!C17+1&amp;"-"&amp;Help!C17+2</f>
        <v>ESTIMATE OF NEEDS FOR 2012-2013</v>
      </c>
      <c r="AC62" s="632"/>
      <c r="AD62" s="632"/>
      <c r="AE62" s="632"/>
      <c r="AF62" s="632"/>
      <c r="AG62" s="632"/>
      <c r="AH62" s="632"/>
      <c r="AI62" s="632"/>
      <c r="AJ62" s="632"/>
      <c r="AK62" s="632"/>
      <c r="AL62" s="632"/>
      <c r="AM62" s="632"/>
      <c r="AN62" s="632"/>
      <c r="AO62" s="632" t="str">
        <f>"ESTIMATE OF NEEDS FOR "&amp;Help!C17+1&amp;"-"&amp;Help!C17+2</f>
        <v>ESTIMATE OF NEEDS FOR 2012-2013</v>
      </c>
      <c r="AP62" s="632"/>
      <c r="AQ62" s="632"/>
      <c r="AR62" s="632"/>
      <c r="AS62" s="632"/>
      <c r="AT62" s="632"/>
      <c r="AU62" s="632"/>
      <c r="AV62" s="632"/>
      <c r="AW62" s="632"/>
      <c r="AX62" s="632"/>
      <c r="AY62" s="632"/>
      <c r="AZ62" s="632"/>
      <c r="BA62" s="632"/>
    </row>
    <row r="63" spans="1:53" ht="13.5" thickBot="1" x14ac:dyDescent="0.25">
      <c r="A63" s="81" t="s">
        <v>466</v>
      </c>
      <c r="M63" s="121" t="s">
        <v>653</v>
      </c>
      <c r="N63" s="81" t="s">
        <v>466</v>
      </c>
      <c r="Z63" s="121" t="s">
        <v>654</v>
      </c>
      <c r="AB63" s="81" t="s">
        <v>466</v>
      </c>
      <c r="AN63" s="121" t="s">
        <v>655</v>
      </c>
      <c r="AO63" s="81" t="s">
        <v>466</v>
      </c>
      <c r="BA63" s="121" t="s">
        <v>656</v>
      </c>
    </row>
    <row r="64" spans="1:53" ht="14.25" thickTop="1" thickBot="1" x14ac:dyDescent="0.25">
      <c r="A64" s="122" t="str">
        <f>"Schedule 1, Detail of Bond and Coupon Indebtedness as of June 30, "&amp;Help!C17+1&amp;" - Not Affecting Homesteads (New)"</f>
        <v>Schedule 1, Detail of Bond and Coupon Indebtedness as of June 30, 2012 - Not Affecting Homesteads (New)</v>
      </c>
      <c r="B64" s="123"/>
      <c r="C64" s="123"/>
      <c r="D64" s="123"/>
      <c r="E64" s="123"/>
      <c r="F64" s="123"/>
      <c r="G64" s="123"/>
      <c r="H64" s="123"/>
      <c r="I64" s="123"/>
      <c r="J64" s="123"/>
      <c r="K64" s="123"/>
      <c r="L64" s="123"/>
      <c r="M64" s="124"/>
      <c r="N64" s="122" t="str">
        <f>"Schedule 1, Detail of Bond and Coupon Indebtedness as of June 30, "&amp;Help!C17+1&amp;" - Not Affecting Homesteads (New)"</f>
        <v>Schedule 1, Detail of Bond and Coupon Indebtedness as of June 30, 2012 - Not Affecting Homesteads (New)</v>
      </c>
      <c r="O64" s="123"/>
      <c r="P64" s="123"/>
      <c r="Q64" s="123"/>
      <c r="R64" s="123"/>
      <c r="S64" s="123"/>
      <c r="T64" s="123"/>
      <c r="U64" s="123"/>
      <c r="V64" s="123"/>
      <c r="W64" s="123"/>
      <c r="X64" s="123"/>
      <c r="Y64" s="123"/>
      <c r="Z64" s="123"/>
      <c r="AA64" s="124"/>
      <c r="AB64" s="122" t="str">
        <f>"Schedule 1, Detail of Bond and Coupon Indebtedness as of June 30, "&amp;Help!C17+1&amp;" - Not Affecting Homesteads (New)"</f>
        <v>Schedule 1, Detail of Bond and Coupon Indebtedness as of June 30, 2012 - Not Affecting Homesteads (New)</v>
      </c>
      <c r="AC64" s="123"/>
      <c r="AD64" s="123"/>
      <c r="AE64" s="123"/>
      <c r="AF64" s="123"/>
      <c r="AG64" s="123"/>
      <c r="AH64" s="123"/>
      <c r="AI64" s="123"/>
      <c r="AJ64" s="123"/>
      <c r="AK64" s="123"/>
      <c r="AL64" s="123"/>
      <c r="AM64" s="123"/>
      <c r="AN64" s="124"/>
      <c r="AO64" s="122" t="str">
        <f>"Schedule 1, Detail of Bond and Coupon Indebtedness as of June 30, "&amp;Help!C17+1&amp;" - Not Affecting Homesteads (New)"</f>
        <v>Schedule 1, Detail of Bond and Coupon Indebtedness as of June 30, 2012 - Not Affecting Homesteads (New)</v>
      </c>
      <c r="AP64" s="123"/>
      <c r="AQ64" s="123"/>
      <c r="AR64" s="123"/>
      <c r="AS64" s="123"/>
      <c r="AT64" s="123"/>
      <c r="AU64" s="123"/>
      <c r="AV64" s="123"/>
      <c r="AW64" s="123"/>
      <c r="AX64" s="123"/>
      <c r="AY64" s="123"/>
      <c r="AZ64" s="123"/>
      <c r="BA64" s="124"/>
    </row>
    <row r="65" spans="1:53" ht="13.5" thickTop="1" x14ac:dyDescent="0.2">
      <c r="A65" s="92" t="s">
        <v>467</v>
      </c>
      <c r="B65" s="93"/>
      <c r="C65" s="93"/>
      <c r="D65" s="93"/>
      <c r="E65" s="93"/>
      <c r="F65" s="93"/>
      <c r="G65" s="93"/>
      <c r="H65" s="93"/>
      <c r="I65" s="93"/>
      <c r="J65" s="93"/>
      <c r="K65" s="93"/>
      <c r="L65" s="621" t="s">
        <v>798</v>
      </c>
      <c r="M65" s="609"/>
      <c r="N65" s="92" t="s">
        <v>467</v>
      </c>
      <c r="O65" s="93"/>
      <c r="P65" s="93"/>
      <c r="R65" s="93"/>
      <c r="S65" s="93"/>
      <c r="T65" s="93"/>
      <c r="U65" s="93"/>
      <c r="V65" s="93"/>
      <c r="W65" s="93"/>
      <c r="X65" s="93"/>
      <c r="Y65" s="93"/>
      <c r="Z65" s="621" t="s">
        <v>798</v>
      </c>
      <c r="AA65" s="609"/>
      <c r="AB65" s="92" t="s">
        <v>467</v>
      </c>
      <c r="AC65" s="93"/>
      <c r="AD65" s="93"/>
      <c r="AE65" s="93"/>
      <c r="AF65" s="93"/>
      <c r="AG65" s="93"/>
      <c r="AH65" s="93"/>
      <c r="AI65" s="93"/>
      <c r="AJ65" s="93"/>
      <c r="AK65" s="93"/>
      <c r="AL65" s="93"/>
      <c r="AM65" s="621" t="s">
        <v>798</v>
      </c>
      <c r="AN65" s="609"/>
      <c r="AO65" s="92" t="s">
        <v>467</v>
      </c>
      <c r="AP65" s="93"/>
      <c r="AQ65" s="93"/>
      <c r="AR65" s="93"/>
      <c r="AS65" s="93"/>
      <c r="AT65" s="93"/>
      <c r="AU65" s="93"/>
      <c r="AV65" s="93"/>
      <c r="AW65" s="93"/>
      <c r="AX65" s="93"/>
      <c r="AY65" s="93"/>
      <c r="AZ65" s="621" t="s">
        <v>798</v>
      </c>
      <c r="BA65" s="609"/>
    </row>
    <row r="66" spans="1:53" ht="13.5" thickBot="1" x14ac:dyDescent="0.25">
      <c r="A66" s="105"/>
      <c r="B66" s="106"/>
      <c r="C66" s="106"/>
      <c r="D66" s="106"/>
      <c r="E66" s="106"/>
      <c r="F66" s="106"/>
      <c r="G66" s="106"/>
      <c r="H66" s="106"/>
      <c r="I66" s="106"/>
      <c r="J66" s="106"/>
      <c r="K66" s="106"/>
      <c r="L66" s="596" t="s">
        <v>468</v>
      </c>
      <c r="M66" s="597"/>
      <c r="N66" s="105"/>
      <c r="O66" s="106"/>
      <c r="P66" s="106"/>
      <c r="R66" s="106"/>
      <c r="S66" s="106"/>
      <c r="T66" s="106"/>
      <c r="U66" s="106"/>
      <c r="V66" s="106"/>
      <c r="W66" s="106"/>
      <c r="X66" s="106"/>
      <c r="Y66" s="106"/>
      <c r="Z66" s="596" t="s">
        <v>468</v>
      </c>
      <c r="AA66" s="597"/>
      <c r="AB66" s="105"/>
      <c r="AC66" s="106"/>
      <c r="AD66" s="106"/>
      <c r="AE66" s="106"/>
      <c r="AF66" s="106"/>
      <c r="AG66" s="106"/>
      <c r="AH66" s="106"/>
      <c r="AI66" s="106"/>
      <c r="AJ66" s="106"/>
      <c r="AK66" s="106"/>
      <c r="AL66" s="106"/>
      <c r="AM66" s="596" t="s">
        <v>468</v>
      </c>
      <c r="AN66" s="597"/>
      <c r="AO66" s="105"/>
      <c r="AP66" s="106"/>
      <c r="AQ66" s="106"/>
      <c r="AR66" s="106"/>
      <c r="AS66" s="106"/>
      <c r="AT66" s="106"/>
      <c r="AU66" s="106"/>
      <c r="AV66" s="106"/>
      <c r="AW66" s="106"/>
      <c r="AX66" s="106"/>
      <c r="AY66" s="106"/>
      <c r="AZ66" s="596" t="s">
        <v>468</v>
      </c>
      <c r="BA66" s="597"/>
    </row>
    <row r="67" spans="1:53" ht="13.5" thickTop="1" x14ac:dyDescent="0.2">
      <c r="A67" s="92" t="s">
        <v>469</v>
      </c>
      <c r="B67" s="93"/>
      <c r="C67" s="93"/>
      <c r="D67" s="93"/>
      <c r="E67" s="93"/>
      <c r="F67" s="93"/>
      <c r="G67" s="93"/>
      <c r="H67" s="93"/>
      <c r="I67" s="93"/>
      <c r="J67" s="93"/>
      <c r="K67" s="93"/>
      <c r="L67" s="672">
        <v>31959</v>
      </c>
      <c r="M67" s="673"/>
      <c r="N67" s="92" t="s">
        <v>469</v>
      </c>
      <c r="O67" s="93"/>
      <c r="P67" s="93"/>
      <c r="Q67" s="93"/>
      <c r="R67" s="93"/>
      <c r="S67" s="93"/>
      <c r="T67" s="93"/>
      <c r="U67" s="93"/>
      <c r="V67" s="93"/>
      <c r="W67" s="93"/>
      <c r="X67" s="93"/>
      <c r="Y67" s="93"/>
      <c r="Z67" s="672">
        <v>31959</v>
      </c>
      <c r="AA67" s="673"/>
      <c r="AB67" s="92" t="s">
        <v>469</v>
      </c>
      <c r="AC67" s="93"/>
      <c r="AD67" s="93"/>
      <c r="AE67" s="93"/>
      <c r="AF67" s="93"/>
      <c r="AG67" s="93"/>
      <c r="AH67" s="93"/>
      <c r="AI67" s="93"/>
      <c r="AJ67" s="93"/>
      <c r="AK67" s="93"/>
      <c r="AL67" s="93"/>
      <c r="AM67" s="672">
        <v>31959</v>
      </c>
      <c r="AN67" s="673"/>
      <c r="AO67" s="92" t="s">
        <v>469</v>
      </c>
      <c r="AP67" s="93"/>
      <c r="AQ67" s="93"/>
      <c r="AR67" s="93"/>
      <c r="AS67" s="93"/>
      <c r="AT67" s="93"/>
      <c r="AU67" s="93"/>
      <c r="AV67" s="93"/>
      <c r="AW67" s="93"/>
      <c r="AX67" s="93"/>
      <c r="AY67" s="93"/>
      <c r="AZ67" s="672">
        <v>31959</v>
      </c>
      <c r="BA67" s="673"/>
    </row>
    <row r="68" spans="1:53" x14ac:dyDescent="0.2">
      <c r="A68" s="133" t="s">
        <v>470</v>
      </c>
      <c r="B68" s="116"/>
      <c r="C68" s="116"/>
      <c r="D68" s="116"/>
      <c r="E68" s="116"/>
      <c r="F68" s="116"/>
      <c r="G68" s="116"/>
      <c r="H68" s="116"/>
      <c r="I68" s="116"/>
      <c r="J68" s="116"/>
      <c r="K68" s="116"/>
      <c r="L68" s="676">
        <v>31959</v>
      </c>
      <c r="M68" s="677"/>
      <c r="N68" s="133" t="s">
        <v>470</v>
      </c>
      <c r="O68" s="116"/>
      <c r="P68" s="116"/>
      <c r="Q68" s="116"/>
      <c r="R68" s="116"/>
      <c r="S68" s="116"/>
      <c r="T68" s="116"/>
      <c r="U68" s="116"/>
      <c r="V68" s="116"/>
      <c r="W68" s="116"/>
      <c r="X68" s="116"/>
      <c r="Y68" s="116"/>
      <c r="Z68" s="676">
        <v>31959</v>
      </c>
      <c r="AA68" s="677"/>
      <c r="AB68" s="133" t="s">
        <v>470</v>
      </c>
      <c r="AC68" s="116"/>
      <c r="AD68" s="116"/>
      <c r="AE68" s="116"/>
      <c r="AF68" s="116"/>
      <c r="AG68" s="116"/>
      <c r="AH68" s="116"/>
      <c r="AI68" s="116"/>
      <c r="AJ68" s="116"/>
      <c r="AK68" s="116"/>
      <c r="AL68" s="116"/>
      <c r="AM68" s="676">
        <v>31959</v>
      </c>
      <c r="AN68" s="677"/>
      <c r="AO68" s="133" t="s">
        <v>470</v>
      </c>
      <c r="AP68" s="116"/>
      <c r="AQ68" s="116"/>
      <c r="AR68" s="116"/>
      <c r="AS68" s="116"/>
      <c r="AT68" s="116"/>
      <c r="AU68" s="116"/>
      <c r="AV68" s="116"/>
      <c r="AW68" s="116"/>
      <c r="AX68" s="116"/>
      <c r="AY68" s="116"/>
      <c r="AZ68" s="676">
        <v>31959</v>
      </c>
      <c r="BA68" s="677"/>
    </row>
    <row r="69" spans="1:53" x14ac:dyDescent="0.2">
      <c r="A69" s="134" t="s">
        <v>471</v>
      </c>
      <c r="B69" s="135"/>
      <c r="C69" s="135"/>
      <c r="D69" s="135"/>
      <c r="E69" s="135"/>
      <c r="F69" s="135"/>
      <c r="G69" s="135"/>
      <c r="H69" s="135"/>
      <c r="I69" s="135"/>
      <c r="J69" s="135"/>
      <c r="K69" s="136"/>
      <c r="L69" s="678"/>
      <c r="M69" s="679"/>
      <c r="N69" s="134" t="s">
        <v>471</v>
      </c>
      <c r="O69" s="135"/>
      <c r="P69" s="135"/>
      <c r="R69" s="135"/>
      <c r="S69" s="135"/>
      <c r="T69" s="135"/>
      <c r="U69" s="135"/>
      <c r="V69" s="135"/>
      <c r="W69" s="135"/>
      <c r="X69" s="135"/>
      <c r="Y69" s="136"/>
      <c r="Z69" s="678"/>
      <c r="AA69" s="679"/>
      <c r="AB69" s="134" t="s">
        <v>471</v>
      </c>
      <c r="AC69" s="135"/>
      <c r="AD69" s="135"/>
      <c r="AE69" s="135"/>
      <c r="AF69" s="135"/>
      <c r="AG69" s="135"/>
      <c r="AH69" s="135"/>
      <c r="AI69" s="135"/>
      <c r="AJ69" s="135"/>
      <c r="AK69" s="135"/>
      <c r="AL69" s="136"/>
      <c r="AM69" s="678"/>
      <c r="AN69" s="679"/>
      <c r="AO69" s="134" t="s">
        <v>471</v>
      </c>
      <c r="AP69" s="135"/>
      <c r="AQ69" s="135"/>
      <c r="AR69" s="135"/>
      <c r="AS69" s="135"/>
      <c r="AT69" s="135"/>
      <c r="AU69" s="135"/>
      <c r="AV69" s="135"/>
      <c r="AW69" s="135"/>
      <c r="AX69" s="135"/>
      <c r="AY69" s="136"/>
      <c r="AZ69" s="678"/>
      <c r="BA69" s="679"/>
    </row>
    <row r="70" spans="1:53" x14ac:dyDescent="0.2">
      <c r="A70" s="91" t="s">
        <v>472</v>
      </c>
      <c r="B70" s="72"/>
      <c r="C70" s="72"/>
      <c r="D70" s="72"/>
      <c r="E70" s="72"/>
      <c r="F70" s="72"/>
      <c r="G70" s="72"/>
      <c r="H70" s="72"/>
      <c r="I70" s="72"/>
      <c r="J70" s="72"/>
      <c r="K70" s="83"/>
      <c r="L70" s="674"/>
      <c r="M70" s="675"/>
      <c r="N70" s="91" t="s">
        <v>472</v>
      </c>
      <c r="O70" s="72"/>
      <c r="P70" s="72"/>
      <c r="R70" s="72"/>
      <c r="S70" s="72"/>
      <c r="T70" s="72"/>
      <c r="U70" s="72"/>
      <c r="V70" s="72"/>
      <c r="W70" s="72"/>
      <c r="X70" s="72"/>
      <c r="Y70" s="83"/>
      <c r="Z70" s="674"/>
      <c r="AA70" s="675"/>
      <c r="AB70" s="91" t="s">
        <v>472</v>
      </c>
      <c r="AC70" s="72"/>
      <c r="AD70" s="72"/>
      <c r="AE70" s="72"/>
      <c r="AF70" s="72"/>
      <c r="AG70" s="72"/>
      <c r="AH70" s="72"/>
      <c r="AI70" s="72"/>
      <c r="AJ70" s="72"/>
      <c r="AK70" s="72"/>
      <c r="AL70" s="83"/>
      <c r="AM70" s="674"/>
      <c r="AN70" s="675"/>
      <c r="AO70" s="91" t="s">
        <v>472</v>
      </c>
      <c r="AP70" s="72"/>
      <c r="AQ70" s="72"/>
      <c r="AR70" s="72"/>
      <c r="AS70" s="72"/>
      <c r="AT70" s="72"/>
      <c r="AU70" s="72"/>
      <c r="AV70" s="72"/>
      <c r="AW70" s="72"/>
      <c r="AX70" s="72"/>
      <c r="AY70" s="83"/>
      <c r="AZ70" s="674"/>
      <c r="BA70" s="675"/>
    </row>
    <row r="71" spans="1:53" x14ac:dyDescent="0.2">
      <c r="A71" s="137" t="s">
        <v>473</v>
      </c>
      <c r="B71" s="116"/>
      <c r="C71" s="116"/>
      <c r="D71" s="116"/>
      <c r="E71" s="116"/>
      <c r="F71" s="116"/>
      <c r="G71" s="116"/>
      <c r="H71" s="116"/>
      <c r="I71" s="116"/>
      <c r="J71" s="116"/>
      <c r="K71" s="138"/>
      <c r="L71" s="682">
        <v>33420</v>
      </c>
      <c r="M71" s="675"/>
      <c r="N71" s="137" t="s">
        <v>473</v>
      </c>
      <c r="O71" s="116"/>
      <c r="P71" s="116"/>
      <c r="R71" s="116"/>
      <c r="S71" s="116"/>
      <c r="T71" s="116"/>
      <c r="U71" s="116"/>
      <c r="V71" s="116"/>
      <c r="W71" s="116"/>
      <c r="X71" s="116"/>
      <c r="Y71" s="138"/>
      <c r="Z71" s="682">
        <v>33420</v>
      </c>
      <c r="AA71" s="675"/>
      <c r="AB71" s="137" t="s">
        <v>473</v>
      </c>
      <c r="AC71" s="116"/>
      <c r="AD71" s="116"/>
      <c r="AE71" s="116"/>
      <c r="AF71" s="116"/>
      <c r="AG71" s="116"/>
      <c r="AH71" s="116"/>
      <c r="AI71" s="116"/>
      <c r="AJ71" s="116"/>
      <c r="AK71" s="116"/>
      <c r="AL71" s="138"/>
      <c r="AM71" s="682">
        <v>33420</v>
      </c>
      <c r="AN71" s="675"/>
      <c r="AO71" s="137" t="s">
        <v>473</v>
      </c>
      <c r="AP71" s="116"/>
      <c r="AQ71" s="116"/>
      <c r="AR71" s="116"/>
      <c r="AS71" s="116"/>
      <c r="AT71" s="116"/>
      <c r="AU71" s="116"/>
      <c r="AV71" s="116"/>
      <c r="AW71" s="116"/>
      <c r="AX71" s="116"/>
      <c r="AY71" s="138"/>
      <c r="AZ71" s="682">
        <v>33420</v>
      </c>
      <c r="BA71" s="675"/>
    </row>
    <row r="72" spans="1:53" x14ac:dyDescent="0.2">
      <c r="A72" s="142" t="s">
        <v>474</v>
      </c>
      <c r="B72" s="131"/>
      <c r="C72" s="131"/>
      <c r="D72" s="131"/>
      <c r="E72" s="131"/>
      <c r="F72" s="131"/>
      <c r="G72" s="131"/>
      <c r="H72" s="131"/>
      <c r="I72" s="131"/>
      <c r="J72" s="131"/>
      <c r="K72" s="132"/>
      <c r="L72" s="570">
        <v>0</v>
      </c>
      <c r="M72" s="572"/>
      <c r="N72" s="142" t="s">
        <v>474</v>
      </c>
      <c r="O72" s="131"/>
      <c r="P72" s="131"/>
      <c r="Q72" s="131"/>
      <c r="R72" s="131"/>
      <c r="S72" s="131"/>
      <c r="T72" s="131"/>
      <c r="U72" s="131"/>
      <c r="V72" s="131"/>
      <c r="W72" s="131"/>
      <c r="X72" s="131"/>
      <c r="Y72" s="132"/>
      <c r="Z72" s="570">
        <v>0</v>
      </c>
      <c r="AA72" s="572"/>
      <c r="AB72" s="142" t="s">
        <v>474</v>
      </c>
      <c r="AC72" s="131"/>
      <c r="AD72" s="131"/>
      <c r="AE72" s="131"/>
      <c r="AF72" s="131"/>
      <c r="AG72" s="131"/>
      <c r="AH72" s="131"/>
      <c r="AI72" s="131"/>
      <c r="AJ72" s="131"/>
      <c r="AK72" s="131"/>
      <c r="AL72" s="132"/>
      <c r="AM72" s="570">
        <v>0</v>
      </c>
      <c r="AN72" s="572"/>
      <c r="AO72" s="142" t="s">
        <v>474</v>
      </c>
      <c r="AP72" s="131"/>
      <c r="AQ72" s="131"/>
      <c r="AR72" s="131"/>
      <c r="AS72" s="131"/>
      <c r="AT72" s="131"/>
      <c r="AU72" s="131"/>
      <c r="AV72" s="131"/>
      <c r="AW72" s="131"/>
      <c r="AX72" s="131"/>
      <c r="AY72" s="132"/>
      <c r="AZ72" s="570">
        <v>0</v>
      </c>
      <c r="BA72" s="572"/>
    </row>
    <row r="73" spans="1:53" x14ac:dyDescent="0.2">
      <c r="A73" s="143" t="s">
        <v>475</v>
      </c>
      <c r="B73" s="135"/>
      <c r="C73" s="135"/>
      <c r="D73" s="135"/>
      <c r="E73" s="135"/>
      <c r="F73" s="135"/>
      <c r="G73" s="135"/>
      <c r="H73" s="135"/>
      <c r="I73" s="135"/>
      <c r="J73" s="135"/>
      <c r="K73" s="136"/>
      <c r="L73" s="674"/>
      <c r="M73" s="675"/>
      <c r="N73" s="143" t="s">
        <v>475</v>
      </c>
      <c r="O73" s="135"/>
      <c r="P73" s="135"/>
      <c r="R73" s="135"/>
      <c r="S73" s="135"/>
      <c r="T73" s="135"/>
      <c r="U73" s="135"/>
      <c r="V73" s="135"/>
      <c r="W73" s="135"/>
      <c r="X73" s="135"/>
      <c r="Y73" s="136"/>
      <c r="Z73" s="674"/>
      <c r="AA73" s="675"/>
      <c r="AB73" s="143" t="s">
        <v>475</v>
      </c>
      <c r="AC73" s="135"/>
      <c r="AD73" s="135"/>
      <c r="AE73" s="135"/>
      <c r="AF73" s="135"/>
      <c r="AG73" s="135"/>
      <c r="AH73" s="135"/>
      <c r="AI73" s="135"/>
      <c r="AJ73" s="135"/>
      <c r="AK73" s="135"/>
      <c r="AL73" s="136"/>
      <c r="AM73" s="674"/>
      <c r="AN73" s="675"/>
      <c r="AO73" s="143" t="s">
        <v>475</v>
      </c>
      <c r="AP73" s="135"/>
      <c r="AQ73" s="135"/>
      <c r="AR73" s="135"/>
      <c r="AS73" s="135"/>
      <c r="AT73" s="135"/>
      <c r="AU73" s="135"/>
      <c r="AV73" s="135"/>
      <c r="AW73" s="135"/>
      <c r="AX73" s="135"/>
      <c r="AY73" s="136"/>
      <c r="AZ73" s="674"/>
      <c r="BA73" s="675"/>
    </row>
    <row r="74" spans="1:53" x14ac:dyDescent="0.2">
      <c r="A74" s="137" t="s">
        <v>476</v>
      </c>
      <c r="B74" s="116"/>
      <c r="C74" s="116"/>
      <c r="D74" s="116"/>
      <c r="E74" s="116"/>
      <c r="F74" s="116"/>
      <c r="G74" s="116"/>
      <c r="H74" s="116"/>
      <c r="I74" s="116"/>
      <c r="J74" s="116"/>
      <c r="K74" s="138"/>
      <c r="L74" s="676">
        <v>42917</v>
      </c>
      <c r="M74" s="677"/>
      <c r="N74" s="137" t="s">
        <v>476</v>
      </c>
      <c r="O74" s="116"/>
      <c r="P74" s="116"/>
      <c r="R74" s="116"/>
      <c r="S74" s="116"/>
      <c r="T74" s="116"/>
      <c r="U74" s="116"/>
      <c r="V74" s="116"/>
      <c r="W74" s="116"/>
      <c r="X74" s="116"/>
      <c r="Y74" s="138"/>
      <c r="Z74" s="676">
        <v>42917</v>
      </c>
      <c r="AA74" s="677"/>
      <c r="AB74" s="137" t="s">
        <v>476</v>
      </c>
      <c r="AC74" s="116"/>
      <c r="AD74" s="116"/>
      <c r="AE74" s="116"/>
      <c r="AF74" s="116"/>
      <c r="AG74" s="116"/>
      <c r="AH74" s="116"/>
      <c r="AI74" s="116"/>
      <c r="AJ74" s="116"/>
      <c r="AK74" s="116"/>
      <c r="AL74" s="138"/>
      <c r="AM74" s="676">
        <v>42917</v>
      </c>
      <c r="AN74" s="677"/>
      <c r="AO74" s="137" t="s">
        <v>476</v>
      </c>
      <c r="AP74" s="116"/>
      <c r="AQ74" s="116"/>
      <c r="AR74" s="116"/>
      <c r="AS74" s="116"/>
      <c r="AT74" s="116"/>
      <c r="AU74" s="116"/>
      <c r="AV74" s="116"/>
      <c r="AW74" s="116"/>
      <c r="AX74" s="116"/>
      <c r="AY74" s="138"/>
      <c r="AZ74" s="676">
        <v>42917</v>
      </c>
      <c r="BA74" s="677"/>
    </row>
    <row r="75" spans="1:53" ht="13.5" thickBot="1" x14ac:dyDescent="0.25">
      <c r="A75" s="144" t="s">
        <v>477</v>
      </c>
      <c r="B75" s="140"/>
      <c r="C75" s="140"/>
      <c r="D75" s="140"/>
      <c r="E75" s="140"/>
      <c r="F75" s="140"/>
      <c r="G75" s="140"/>
      <c r="H75" s="140"/>
      <c r="I75" s="140"/>
      <c r="J75" s="140"/>
      <c r="K75" s="141"/>
      <c r="L75" s="637">
        <v>0</v>
      </c>
      <c r="M75" s="638"/>
      <c r="N75" s="144" t="s">
        <v>477</v>
      </c>
      <c r="O75" s="140"/>
      <c r="P75" s="140"/>
      <c r="Q75" s="135"/>
      <c r="R75" s="140"/>
      <c r="S75" s="140"/>
      <c r="T75" s="140"/>
      <c r="U75" s="140"/>
      <c r="V75" s="140"/>
      <c r="W75" s="140"/>
      <c r="X75" s="140"/>
      <c r="Y75" s="141"/>
      <c r="Z75" s="637">
        <v>0</v>
      </c>
      <c r="AA75" s="638"/>
      <c r="AB75" s="144" t="s">
        <v>477</v>
      </c>
      <c r="AC75" s="140"/>
      <c r="AD75" s="140"/>
      <c r="AE75" s="140"/>
      <c r="AF75" s="140"/>
      <c r="AG75" s="140"/>
      <c r="AH75" s="140"/>
      <c r="AI75" s="140"/>
      <c r="AJ75" s="140"/>
      <c r="AK75" s="140"/>
      <c r="AL75" s="141"/>
      <c r="AM75" s="637">
        <v>0</v>
      </c>
      <c r="AN75" s="638"/>
      <c r="AO75" s="144" t="s">
        <v>477</v>
      </c>
      <c r="AP75" s="140"/>
      <c r="AQ75" s="140"/>
      <c r="AR75" s="140"/>
      <c r="AS75" s="140"/>
      <c r="AT75" s="140"/>
      <c r="AU75" s="140"/>
      <c r="AV75" s="140"/>
      <c r="AW75" s="140"/>
      <c r="AX75" s="140"/>
      <c r="AY75" s="141"/>
      <c r="AZ75" s="637">
        <v>0</v>
      </c>
      <c r="BA75" s="638"/>
    </row>
    <row r="76" spans="1:53" ht="13.5" thickTop="1" x14ac:dyDescent="0.2">
      <c r="A76" s="127" t="s">
        <v>478</v>
      </c>
      <c r="B76" s="128"/>
      <c r="C76" s="128"/>
      <c r="D76" s="128"/>
      <c r="E76" s="128"/>
      <c r="F76" s="128"/>
      <c r="G76" s="128"/>
      <c r="H76" s="128"/>
      <c r="I76" s="128"/>
      <c r="J76" s="128"/>
      <c r="K76" s="129"/>
      <c r="L76" s="576">
        <v>0</v>
      </c>
      <c r="M76" s="578"/>
      <c r="N76" s="127" t="s">
        <v>478</v>
      </c>
      <c r="O76" s="128"/>
      <c r="P76" s="128"/>
      <c r="Q76" s="128"/>
      <c r="R76" s="128"/>
      <c r="S76" s="128"/>
      <c r="T76" s="128"/>
      <c r="U76" s="128"/>
      <c r="V76" s="128"/>
      <c r="W76" s="128"/>
      <c r="X76" s="128"/>
      <c r="Y76" s="129"/>
      <c r="Z76" s="576">
        <v>0</v>
      </c>
      <c r="AA76" s="578"/>
      <c r="AB76" s="127" t="s">
        <v>478</v>
      </c>
      <c r="AC76" s="128"/>
      <c r="AD76" s="128"/>
      <c r="AE76" s="128"/>
      <c r="AF76" s="128"/>
      <c r="AG76" s="128"/>
      <c r="AH76" s="128"/>
      <c r="AI76" s="128"/>
      <c r="AJ76" s="128"/>
      <c r="AK76" s="128"/>
      <c r="AL76" s="129"/>
      <c r="AM76" s="576">
        <v>0</v>
      </c>
      <c r="AN76" s="578"/>
      <c r="AO76" s="127" t="s">
        <v>478</v>
      </c>
      <c r="AP76" s="128"/>
      <c r="AQ76" s="128"/>
      <c r="AR76" s="128"/>
      <c r="AS76" s="128"/>
      <c r="AT76" s="128"/>
      <c r="AU76" s="128"/>
      <c r="AV76" s="128"/>
      <c r="AW76" s="128"/>
      <c r="AX76" s="128"/>
      <c r="AY76" s="129"/>
      <c r="AZ76" s="576">
        <v>0</v>
      </c>
      <c r="BA76" s="578"/>
    </row>
    <row r="77" spans="1:53" x14ac:dyDescent="0.2">
      <c r="A77" s="130" t="s">
        <v>479</v>
      </c>
      <c r="B77" s="131"/>
      <c r="C77" s="131"/>
      <c r="D77" s="131"/>
      <c r="E77" s="131"/>
      <c r="F77" s="131"/>
      <c r="G77" s="131"/>
      <c r="H77" s="131"/>
      <c r="I77" s="131"/>
      <c r="J77" s="131"/>
      <c r="K77" s="132"/>
      <c r="L77" s="570">
        <v>0</v>
      </c>
      <c r="M77" s="572"/>
      <c r="N77" s="130" t="s">
        <v>479</v>
      </c>
      <c r="O77" s="131"/>
      <c r="P77" s="131"/>
      <c r="Q77" s="131"/>
      <c r="R77" s="131"/>
      <c r="S77" s="131"/>
      <c r="T77" s="131"/>
      <c r="U77" s="131"/>
      <c r="V77" s="131"/>
      <c r="W77" s="131"/>
      <c r="X77" s="131"/>
      <c r="Y77" s="132"/>
      <c r="Z77" s="570">
        <v>0</v>
      </c>
      <c r="AA77" s="572"/>
      <c r="AB77" s="130" t="s">
        <v>479</v>
      </c>
      <c r="AC77" s="131"/>
      <c r="AD77" s="131"/>
      <c r="AE77" s="131"/>
      <c r="AF77" s="131"/>
      <c r="AG77" s="131"/>
      <c r="AH77" s="131"/>
      <c r="AI77" s="131"/>
      <c r="AJ77" s="131"/>
      <c r="AK77" s="131"/>
      <c r="AL77" s="132"/>
      <c r="AM77" s="570">
        <v>0</v>
      </c>
      <c r="AN77" s="572"/>
      <c r="AO77" s="130" t="s">
        <v>479</v>
      </c>
      <c r="AP77" s="131"/>
      <c r="AQ77" s="131"/>
      <c r="AR77" s="131"/>
      <c r="AS77" s="131"/>
      <c r="AT77" s="131"/>
      <c r="AU77" s="131"/>
      <c r="AV77" s="131"/>
      <c r="AW77" s="131"/>
      <c r="AX77" s="131"/>
      <c r="AY77" s="132"/>
      <c r="AZ77" s="570">
        <v>0</v>
      </c>
      <c r="BA77" s="572"/>
    </row>
    <row r="78" spans="1:53" x14ac:dyDescent="0.2">
      <c r="A78" s="130" t="s">
        <v>481</v>
      </c>
      <c r="B78" s="131"/>
      <c r="C78" s="131"/>
      <c r="D78" s="131"/>
      <c r="E78" s="131"/>
      <c r="F78" s="131"/>
      <c r="G78" s="131"/>
      <c r="H78" s="131"/>
      <c r="I78" s="131"/>
      <c r="J78" s="131"/>
      <c r="K78" s="132"/>
      <c r="L78" s="665"/>
      <c r="M78" s="583"/>
      <c r="N78" s="130" t="s">
        <v>481</v>
      </c>
      <c r="O78" s="131"/>
      <c r="P78" s="131"/>
      <c r="Q78" s="131"/>
      <c r="R78" s="131"/>
      <c r="S78" s="131"/>
      <c r="T78" s="131"/>
      <c r="U78" s="131"/>
      <c r="V78" s="131"/>
      <c r="W78" s="131"/>
      <c r="X78" s="131"/>
      <c r="Y78" s="132"/>
      <c r="Z78" s="665"/>
      <c r="AA78" s="583"/>
      <c r="AB78" s="130" t="s">
        <v>481</v>
      </c>
      <c r="AC78" s="131"/>
      <c r="AD78" s="131"/>
      <c r="AE78" s="131"/>
      <c r="AF78" s="131"/>
      <c r="AG78" s="131"/>
      <c r="AH78" s="131"/>
      <c r="AI78" s="131"/>
      <c r="AJ78" s="131"/>
      <c r="AK78" s="131"/>
      <c r="AL78" s="132"/>
      <c r="AM78" s="665"/>
      <c r="AN78" s="583"/>
      <c r="AO78" s="130" t="s">
        <v>481</v>
      </c>
      <c r="AP78" s="131"/>
      <c r="AQ78" s="131"/>
      <c r="AR78" s="131"/>
      <c r="AS78" s="131"/>
      <c r="AT78" s="131"/>
      <c r="AU78" s="131"/>
      <c r="AV78" s="131"/>
      <c r="AW78" s="131"/>
      <c r="AX78" s="131"/>
      <c r="AY78" s="132"/>
      <c r="AZ78" s="665"/>
      <c r="BA78" s="583"/>
    </row>
    <row r="79" spans="1:53" x14ac:dyDescent="0.2">
      <c r="A79" s="142" t="s">
        <v>482</v>
      </c>
      <c r="B79" s="131"/>
      <c r="C79" s="131"/>
      <c r="D79" s="131"/>
      <c r="E79" s="131"/>
      <c r="F79" s="131"/>
      <c r="G79" s="131"/>
      <c r="H79" s="131"/>
      <c r="I79" s="131"/>
      <c r="J79" s="131"/>
      <c r="K79" s="132"/>
      <c r="L79" s="587">
        <f>L76-L77</f>
        <v>0</v>
      </c>
      <c r="M79" s="589"/>
      <c r="N79" s="142" t="s">
        <v>482</v>
      </c>
      <c r="O79" s="131"/>
      <c r="P79" s="131"/>
      <c r="Q79" s="131"/>
      <c r="R79" s="131"/>
      <c r="S79" s="131"/>
      <c r="T79" s="131"/>
      <c r="U79" s="131"/>
      <c r="V79" s="131"/>
      <c r="W79" s="131"/>
      <c r="X79" s="131"/>
      <c r="Y79" s="132"/>
      <c r="Z79" s="587">
        <f>Z76-Z77</f>
        <v>0</v>
      </c>
      <c r="AA79" s="589"/>
      <c r="AB79" s="142" t="s">
        <v>482</v>
      </c>
      <c r="AC79" s="131"/>
      <c r="AD79" s="131"/>
      <c r="AE79" s="131"/>
      <c r="AF79" s="131"/>
      <c r="AG79" s="131"/>
      <c r="AH79" s="131"/>
      <c r="AI79" s="131"/>
      <c r="AJ79" s="131"/>
      <c r="AK79" s="131"/>
      <c r="AL79" s="132"/>
      <c r="AM79" s="587">
        <f>AM76-AM77</f>
        <v>0</v>
      </c>
      <c r="AN79" s="589"/>
      <c r="AO79" s="142" t="s">
        <v>482</v>
      </c>
      <c r="AP79" s="131"/>
      <c r="AQ79" s="131"/>
      <c r="AR79" s="131"/>
      <c r="AS79" s="131"/>
      <c r="AT79" s="131"/>
      <c r="AU79" s="131"/>
      <c r="AV79" s="131"/>
      <c r="AW79" s="131"/>
      <c r="AX79" s="131"/>
      <c r="AY79" s="132"/>
      <c r="AZ79" s="587">
        <f>AZ76-AZ77</f>
        <v>0</v>
      </c>
      <c r="BA79" s="589"/>
    </row>
    <row r="80" spans="1:53" x14ac:dyDescent="0.2">
      <c r="A80" s="142" t="s">
        <v>483</v>
      </c>
      <c r="B80" s="131"/>
      <c r="C80" s="131"/>
      <c r="D80" s="131"/>
      <c r="E80" s="131"/>
      <c r="F80" s="131"/>
      <c r="G80" s="131"/>
      <c r="H80" s="131"/>
      <c r="I80" s="131"/>
      <c r="J80" s="131"/>
      <c r="K80" s="132"/>
      <c r="L80" s="662">
        <v>1</v>
      </c>
      <c r="M80" s="664"/>
      <c r="N80" s="142" t="s">
        <v>483</v>
      </c>
      <c r="O80" s="131"/>
      <c r="P80" s="131"/>
      <c r="Q80" s="131"/>
      <c r="R80" s="131"/>
      <c r="S80" s="131"/>
      <c r="T80" s="131"/>
      <c r="U80" s="131"/>
      <c r="V80" s="131"/>
      <c r="W80" s="131"/>
      <c r="X80" s="131"/>
      <c r="Y80" s="132"/>
      <c r="Z80" s="662">
        <v>1</v>
      </c>
      <c r="AA80" s="664"/>
      <c r="AB80" s="142" t="s">
        <v>483</v>
      </c>
      <c r="AC80" s="131"/>
      <c r="AD80" s="131"/>
      <c r="AE80" s="131"/>
      <c r="AF80" s="131"/>
      <c r="AG80" s="131"/>
      <c r="AH80" s="131"/>
      <c r="AI80" s="131"/>
      <c r="AJ80" s="131"/>
      <c r="AK80" s="131"/>
      <c r="AL80" s="132"/>
      <c r="AM80" s="662">
        <v>1</v>
      </c>
      <c r="AN80" s="664"/>
      <c r="AO80" s="142" t="s">
        <v>483</v>
      </c>
      <c r="AP80" s="131"/>
      <c r="AQ80" s="131"/>
      <c r="AR80" s="131"/>
      <c r="AS80" s="131"/>
      <c r="AT80" s="131"/>
      <c r="AU80" s="131"/>
      <c r="AV80" s="131"/>
      <c r="AW80" s="131"/>
      <c r="AX80" s="131"/>
      <c r="AY80" s="132"/>
      <c r="AZ80" s="662">
        <v>1</v>
      </c>
      <c r="BA80" s="664"/>
    </row>
    <row r="81" spans="1:53" x14ac:dyDescent="0.2">
      <c r="A81" s="142" t="s">
        <v>484</v>
      </c>
      <c r="B81" s="131"/>
      <c r="C81" s="131"/>
      <c r="D81" s="131"/>
      <c r="E81" s="131"/>
      <c r="F81" s="131"/>
      <c r="G81" s="131"/>
      <c r="H81" s="131"/>
      <c r="I81" s="131"/>
      <c r="J81" s="131"/>
      <c r="K81" s="132"/>
      <c r="L81" s="680">
        <f>L79/L80</f>
        <v>0</v>
      </c>
      <c r="M81" s="681"/>
      <c r="N81" s="142" t="s">
        <v>484</v>
      </c>
      <c r="O81" s="131"/>
      <c r="P81" s="131"/>
      <c r="Q81" s="131"/>
      <c r="R81" s="131"/>
      <c r="S81" s="131"/>
      <c r="T81" s="131"/>
      <c r="U81" s="131"/>
      <c r="V81" s="131"/>
      <c r="W81" s="131"/>
      <c r="X81" s="131"/>
      <c r="Y81" s="132"/>
      <c r="Z81" s="680">
        <f>Z79/Z80</f>
        <v>0</v>
      </c>
      <c r="AA81" s="681"/>
      <c r="AB81" s="142" t="s">
        <v>484</v>
      </c>
      <c r="AC81" s="131"/>
      <c r="AD81" s="131"/>
      <c r="AE81" s="131"/>
      <c r="AF81" s="131"/>
      <c r="AG81" s="131"/>
      <c r="AH81" s="131"/>
      <c r="AI81" s="131"/>
      <c r="AJ81" s="131"/>
      <c r="AK81" s="131"/>
      <c r="AL81" s="132"/>
      <c r="AM81" s="680">
        <f>AM79/AM80</f>
        <v>0</v>
      </c>
      <c r="AN81" s="681"/>
      <c r="AO81" s="142" t="s">
        <v>484</v>
      </c>
      <c r="AP81" s="131"/>
      <c r="AQ81" s="131"/>
      <c r="AR81" s="131"/>
      <c r="AS81" s="131"/>
      <c r="AT81" s="131"/>
      <c r="AU81" s="131"/>
      <c r="AV81" s="131"/>
      <c r="AW81" s="131"/>
      <c r="AX81" s="131"/>
      <c r="AY81" s="132"/>
      <c r="AZ81" s="680">
        <f>AZ79/AZ80</f>
        <v>0</v>
      </c>
      <c r="BA81" s="681"/>
    </row>
    <row r="82" spans="1:53" x14ac:dyDescent="0.2">
      <c r="A82" s="142" t="s">
        <v>485</v>
      </c>
      <c r="B82" s="131"/>
      <c r="C82" s="131"/>
      <c r="D82" s="131"/>
      <c r="E82" s="131"/>
      <c r="F82" s="131"/>
      <c r="G82" s="131"/>
      <c r="H82" s="131"/>
      <c r="I82" s="131"/>
      <c r="J82" s="131"/>
      <c r="K82" s="132"/>
      <c r="L82" s="662">
        <v>1</v>
      </c>
      <c r="M82" s="664"/>
      <c r="N82" s="142" t="s">
        <v>485</v>
      </c>
      <c r="O82" s="131"/>
      <c r="P82" s="131"/>
      <c r="Q82" s="131"/>
      <c r="R82" s="131"/>
      <c r="S82" s="131"/>
      <c r="T82" s="131"/>
      <c r="U82" s="131"/>
      <c r="V82" s="131"/>
      <c r="W82" s="131"/>
      <c r="X82" s="131"/>
      <c r="Y82" s="132"/>
      <c r="Z82" s="662">
        <v>1</v>
      </c>
      <c r="AA82" s="664"/>
      <c r="AB82" s="142" t="s">
        <v>485</v>
      </c>
      <c r="AC82" s="131"/>
      <c r="AD82" s="131"/>
      <c r="AE82" s="131"/>
      <c r="AF82" s="131"/>
      <c r="AG82" s="131"/>
      <c r="AH82" s="131"/>
      <c r="AI82" s="131"/>
      <c r="AJ82" s="131"/>
      <c r="AK82" s="131"/>
      <c r="AL82" s="132"/>
      <c r="AM82" s="662">
        <v>1</v>
      </c>
      <c r="AN82" s="664"/>
      <c r="AO82" s="142" t="s">
        <v>485</v>
      </c>
      <c r="AP82" s="131"/>
      <c r="AQ82" s="131"/>
      <c r="AR82" s="131"/>
      <c r="AS82" s="131"/>
      <c r="AT82" s="131"/>
      <c r="AU82" s="131"/>
      <c r="AV82" s="131"/>
      <c r="AW82" s="131"/>
      <c r="AX82" s="131"/>
      <c r="AY82" s="132"/>
      <c r="AZ82" s="662">
        <v>1</v>
      </c>
      <c r="BA82" s="664"/>
    </row>
    <row r="83" spans="1:53" x14ac:dyDescent="0.2">
      <c r="A83" s="142" t="s">
        <v>486</v>
      </c>
      <c r="B83" s="131"/>
      <c r="C83" s="131"/>
      <c r="D83" s="131"/>
      <c r="E83" s="131"/>
      <c r="F83" s="131"/>
      <c r="G83" s="131"/>
      <c r="H83" s="131"/>
      <c r="I83" s="131"/>
      <c r="J83" s="131"/>
      <c r="K83" s="132"/>
      <c r="L83" s="587">
        <f>L82*L81</f>
        <v>0</v>
      </c>
      <c r="M83" s="589"/>
      <c r="N83" s="142" t="s">
        <v>486</v>
      </c>
      <c r="O83" s="131"/>
      <c r="P83" s="131"/>
      <c r="Q83" s="131"/>
      <c r="R83" s="131"/>
      <c r="S83" s="131"/>
      <c r="T83" s="131"/>
      <c r="U83" s="131"/>
      <c r="V83" s="131"/>
      <c r="W83" s="131"/>
      <c r="X83" s="131"/>
      <c r="Y83" s="132"/>
      <c r="Z83" s="587">
        <f>Z82*Z81</f>
        <v>0</v>
      </c>
      <c r="AA83" s="589"/>
      <c r="AB83" s="142" t="s">
        <v>486</v>
      </c>
      <c r="AC83" s="131"/>
      <c r="AD83" s="131"/>
      <c r="AE83" s="131"/>
      <c r="AF83" s="131"/>
      <c r="AG83" s="131"/>
      <c r="AH83" s="131"/>
      <c r="AI83" s="131"/>
      <c r="AJ83" s="131"/>
      <c r="AK83" s="131"/>
      <c r="AL83" s="132"/>
      <c r="AM83" s="587">
        <f>AM82*AM81</f>
        <v>0</v>
      </c>
      <c r="AN83" s="589"/>
      <c r="AO83" s="142" t="s">
        <v>486</v>
      </c>
      <c r="AP83" s="131"/>
      <c r="AQ83" s="131"/>
      <c r="AR83" s="131"/>
      <c r="AS83" s="131"/>
      <c r="AT83" s="131"/>
      <c r="AU83" s="131"/>
      <c r="AV83" s="131"/>
      <c r="AW83" s="131"/>
      <c r="AX83" s="131"/>
      <c r="AY83" s="132"/>
      <c r="AZ83" s="587">
        <f>AZ82*AZ81</f>
        <v>0</v>
      </c>
      <c r="BA83" s="589"/>
    </row>
    <row r="84" spans="1:53" x14ac:dyDescent="0.2">
      <c r="A84" s="145" t="s">
        <v>500</v>
      </c>
      <c r="B84" s="131"/>
      <c r="C84" s="131"/>
      <c r="D84" s="131"/>
      <c r="E84" s="131"/>
      <c r="F84" s="131"/>
      <c r="G84" s="131"/>
      <c r="H84" s="131"/>
      <c r="I84" s="131"/>
      <c r="J84" s="131"/>
      <c r="K84" s="132"/>
      <c r="L84" s="665"/>
      <c r="M84" s="583"/>
      <c r="N84" s="145" t="s">
        <v>500</v>
      </c>
      <c r="O84" s="131"/>
      <c r="P84" s="131"/>
      <c r="Q84" s="131"/>
      <c r="R84" s="131"/>
      <c r="S84" s="131"/>
      <c r="T84" s="131"/>
      <c r="U84" s="131"/>
      <c r="V84" s="131"/>
      <c r="W84" s="131"/>
      <c r="X84" s="131"/>
      <c r="Y84" s="132"/>
      <c r="Z84" s="665"/>
      <c r="AA84" s="583"/>
      <c r="AB84" s="145" t="s">
        <v>500</v>
      </c>
      <c r="AC84" s="131"/>
      <c r="AD84" s="131"/>
      <c r="AE84" s="131"/>
      <c r="AF84" s="131"/>
      <c r="AG84" s="131"/>
      <c r="AH84" s="131"/>
      <c r="AI84" s="131"/>
      <c r="AJ84" s="131"/>
      <c r="AK84" s="131"/>
      <c r="AL84" s="132"/>
      <c r="AM84" s="665"/>
      <c r="AN84" s="583"/>
      <c r="AO84" s="145" t="s">
        <v>500</v>
      </c>
      <c r="AP84" s="131"/>
      <c r="AQ84" s="131"/>
      <c r="AR84" s="131"/>
      <c r="AS84" s="131"/>
      <c r="AT84" s="131"/>
      <c r="AU84" s="131"/>
      <c r="AV84" s="131"/>
      <c r="AW84" s="131"/>
      <c r="AX84" s="131"/>
      <c r="AY84" s="132"/>
      <c r="AZ84" s="665"/>
      <c r="BA84" s="583"/>
    </row>
    <row r="85" spans="1:53" x14ac:dyDescent="0.2">
      <c r="A85" s="142" t="str">
        <f>"Bonds Paid Prior To 6-30-"&amp;Help!C17</f>
        <v>Bonds Paid Prior To 6-30-2011</v>
      </c>
      <c r="B85" s="131"/>
      <c r="C85" s="131"/>
      <c r="D85" s="131"/>
      <c r="E85" s="131"/>
      <c r="F85" s="131"/>
      <c r="G85" s="131"/>
      <c r="H85" s="131"/>
      <c r="I85" s="131"/>
      <c r="J85" s="131"/>
      <c r="K85" s="132"/>
      <c r="L85" s="570">
        <v>0</v>
      </c>
      <c r="M85" s="572"/>
      <c r="N85" s="142" t="str">
        <f>"Bonds Paid Prior To 6-30-"&amp;Help!C17</f>
        <v>Bonds Paid Prior To 6-30-2011</v>
      </c>
      <c r="O85" s="131"/>
      <c r="P85" s="131"/>
      <c r="Q85" s="131"/>
      <c r="R85" s="131"/>
      <c r="S85" s="131"/>
      <c r="T85" s="131"/>
      <c r="U85" s="131"/>
      <c r="V85" s="131"/>
      <c r="W85" s="131"/>
      <c r="X85" s="131"/>
      <c r="Y85" s="132"/>
      <c r="Z85" s="570">
        <v>0</v>
      </c>
      <c r="AA85" s="572"/>
      <c r="AB85" s="142" t="str">
        <f>"Bonds Paid Prior To 6-30-"&amp;Help!C17</f>
        <v>Bonds Paid Prior To 6-30-2011</v>
      </c>
      <c r="AC85" s="131"/>
      <c r="AD85" s="131"/>
      <c r="AE85" s="131"/>
      <c r="AF85" s="131"/>
      <c r="AG85" s="131"/>
      <c r="AH85" s="131"/>
      <c r="AI85" s="131"/>
      <c r="AJ85" s="131"/>
      <c r="AK85" s="131"/>
      <c r="AL85" s="132"/>
      <c r="AM85" s="570">
        <v>0</v>
      </c>
      <c r="AN85" s="572"/>
      <c r="AO85" s="142" t="str">
        <f>"Bonds Paid Prior To 6-30-"&amp;Help!C17</f>
        <v>Bonds Paid Prior To 6-30-2011</v>
      </c>
      <c r="AP85" s="131"/>
      <c r="AQ85" s="131"/>
      <c r="AR85" s="131"/>
      <c r="AS85" s="131"/>
      <c r="AT85" s="131"/>
      <c r="AU85" s="131"/>
      <c r="AV85" s="131"/>
      <c r="AW85" s="131"/>
      <c r="AX85" s="131"/>
      <c r="AY85" s="132"/>
      <c r="AZ85" s="570">
        <v>0</v>
      </c>
      <c r="BA85" s="572"/>
    </row>
    <row r="86" spans="1:53" x14ac:dyDescent="0.2">
      <c r="A86" s="142" t="str">
        <f>"Bonds Paid During "&amp;Help!C17&amp;"-"&amp;Help!C17+1</f>
        <v>Bonds Paid During 2011-2012</v>
      </c>
      <c r="B86" s="131"/>
      <c r="C86" s="131"/>
      <c r="D86" s="131"/>
      <c r="E86" s="131"/>
      <c r="F86" s="131"/>
      <c r="G86" s="131"/>
      <c r="H86" s="131"/>
      <c r="I86" s="131"/>
      <c r="J86" s="131"/>
      <c r="K86" s="132"/>
      <c r="L86" s="570">
        <v>0</v>
      </c>
      <c r="M86" s="572"/>
      <c r="N86" s="142" t="str">
        <f>"Bonds Paid During "&amp;Help!C17&amp;"-"&amp;Help!C17+1</f>
        <v>Bonds Paid During 2011-2012</v>
      </c>
      <c r="O86" s="131"/>
      <c r="P86" s="131"/>
      <c r="Q86" s="131"/>
      <c r="R86" s="131"/>
      <c r="S86" s="131"/>
      <c r="T86" s="131"/>
      <c r="U86" s="131"/>
      <c r="V86" s="131"/>
      <c r="W86" s="131"/>
      <c r="X86" s="131"/>
      <c r="Y86" s="132"/>
      <c r="Z86" s="570">
        <v>0</v>
      </c>
      <c r="AA86" s="572"/>
      <c r="AB86" s="142" t="str">
        <f>"Bonds Paid During "&amp;Help!C17&amp;"-"&amp;Help!C17+1</f>
        <v>Bonds Paid During 2011-2012</v>
      </c>
      <c r="AC86" s="131"/>
      <c r="AD86" s="131"/>
      <c r="AE86" s="131"/>
      <c r="AF86" s="131"/>
      <c r="AG86" s="131"/>
      <c r="AH86" s="131"/>
      <c r="AI86" s="131"/>
      <c r="AJ86" s="131"/>
      <c r="AK86" s="131"/>
      <c r="AL86" s="132"/>
      <c r="AM86" s="570">
        <v>0</v>
      </c>
      <c r="AN86" s="572"/>
      <c r="AO86" s="142" t="str">
        <f>"Bonds Paid During "&amp;Help!C17&amp;"-"&amp;Help!C17+1</f>
        <v>Bonds Paid During 2011-2012</v>
      </c>
      <c r="AP86" s="131"/>
      <c r="AQ86" s="131"/>
      <c r="AR86" s="131"/>
      <c r="AS86" s="131"/>
      <c r="AT86" s="131"/>
      <c r="AU86" s="131"/>
      <c r="AV86" s="131"/>
      <c r="AW86" s="131"/>
      <c r="AX86" s="131"/>
      <c r="AY86" s="132"/>
      <c r="AZ86" s="570">
        <v>0</v>
      </c>
      <c r="BA86" s="572"/>
    </row>
    <row r="87" spans="1:53" x14ac:dyDescent="0.2">
      <c r="A87" s="142" t="s">
        <v>487</v>
      </c>
      <c r="B87" s="131"/>
      <c r="C87" s="131"/>
      <c r="D87" s="131"/>
      <c r="E87" s="131"/>
      <c r="F87" s="131"/>
      <c r="G87" s="131"/>
      <c r="H87" s="131"/>
      <c r="I87" s="131"/>
      <c r="J87" s="131"/>
      <c r="K87" s="132"/>
      <c r="L87" s="570">
        <v>0</v>
      </c>
      <c r="M87" s="572"/>
      <c r="N87" s="142" t="s">
        <v>487</v>
      </c>
      <c r="O87" s="131"/>
      <c r="P87" s="131"/>
      <c r="Q87" s="131"/>
      <c r="R87" s="131"/>
      <c r="S87" s="131"/>
      <c r="T87" s="131"/>
      <c r="U87" s="131"/>
      <c r="V87" s="131"/>
      <c r="W87" s="131"/>
      <c r="X87" s="131"/>
      <c r="Y87" s="132"/>
      <c r="Z87" s="570">
        <v>0</v>
      </c>
      <c r="AA87" s="572"/>
      <c r="AB87" s="142" t="s">
        <v>487</v>
      </c>
      <c r="AC87" s="131"/>
      <c r="AD87" s="131"/>
      <c r="AE87" s="131"/>
      <c r="AF87" s="131"/>
      <c r="AG87" s="131"/>
      <c r="AH87" s="131"/>
      <c r="AI87" s="131"/>
      <c r="AJ87" s="131"/>
      <c r="AK87" s="131"/>
      <c r="AL87" s="132"/>
      <c r="AM87" s="570">
        <v>0</v>
      </c>
      <c r="AN87" s="572"/>
      <c r="AO87" s="142" t="s">
        <v>487</v>
      </c>
      <c r="AP87" s="131"/>
      <c r="AQ87" s="131"/>
      <c r="AR87" s="131"/>
      <c r="AS87" s="131"/>
      <c r="AT87" s="131"/>
      <c r="AU87" s="131"/>
      <c r="AV87" s="131"/>
      <c r="AW87" s="131"/>
      <c r="AX87" s="131"/>
      <c r="AY87" s="132"/>
      <c r="AZ87" s="570">
        <v>0</v>
      </c>
      <c r="BA87" s="572"/>
    </row>
    <row r="88" spans="1:53" ht="13.5" thickBot="1" x14ac:dyDescent="0.25">
      <c r="A88" s="139" t="s">
        <v>488</v>
      </c>
      <c r="B88" s="140"/>
      <c r="C88" s="140"/>
      <c r="D88" s="140"/>
      <c r="E88" s="140"/>
      <c r="F88" s="140"/>
      <c r="G88" s="140"/>
      <c r="H88" s="140"/>
      <c r="I88" s="140"/>
      <c r="J88" s="140"/>
      <c r="K88" s="141"/>
      <c r="L88" s="573">
        <f>L83-L85-L86-L87</f>
        <v>0</v>
      </c>
      <c r="M88" s="575"/>
      <c r="N88" s="139" t="s">
        <v>488</v>
      </c>
      <c r="O88" s="140"/>
      <c r="P88" s="140"/>
      <c r="Q88" s="140"/>
      <c r="R88" s="140"/>
      <c r="S88" s="140"/>
      <c r="T88" s="140"/>
      <c r="U88" s="140"/>
      <c r="V88" s="140"/>
      <c r="W88" s="140"/>
      <c r="X88" s="140"/>
      <c r="Y88" s="141"/>
      <c r="Z88" s="573">
        <f>Z83-Z85-Z86-Z87</f>
        <v>0</v>
      </c>
      <c r="AA88" s="575"/>
      <c r="AB88" s="139" t="s">
        <v>488</v>
      </c>
      <c r="AC88" s="140"/>
      <c r="AD88" s="140"/>
      <c r="AE88" s="140"/>
      <c r="AF88" s="140"/>
      <c r="AG88" s="140"/>
      <c r="AH88" s="140"/>
      <c r="AI88" s="140"/>
      <c r="AJ88" s="140"/>
      <c r="AK88" s="140"/>
      <c r="AL88" s="141"/>
      <c r="AM88" s="573">
        <f>AM83-AM85-AM86-AM87</f>
        <v>0</v>
      </c>
      <c r="AN88" s="575"/>
      <c r="AO88" s="139" t="s">
        <v>488</v>
      </c>
      <c r="AP88" s="140"/>
      <c r="AQ88" s="140"/>
      <c r="AR88" s="140"/>
      <c r="AS88" s="140"/>
      <c r="AT88" s="140"/>
      <c r="AU88" s="140"/>
      <c r="AV88" s="140"/>
      <c r="AW88" s="140"/>
      <c r="AX88" s="140"/>
      <c r="AY88" s="141"/>
      <c r="AZ88" s="573">
        <f>AZ83-AZ85-AZ86-AZ87</f>
        <v>0</v>
      </c>
      <c r="BA88" s="575"/>
    </row>
    <row r="89" spans="1:53" ht="13.5" thickTop="1" x14ac:dyDescent="0.2">
      <c r="A89" s="133" t="str">
        <f>"TOTAL BONDS OUTSTANDING 6-30-"&amp;Help!C17+1&amp;":"</f>
        <v>TOTAL BONDS OUTSTANDING 6-30-2012:</v>
      </c>
      <c r="B89" s="116"/>
      <c r="C89" s="116"/>
      <c r="D89" s="116"/>
      <c r="E89" s="116"/>
      <c r="F89" s="116"/>
      <c r="G89" s="116"/>
      <c r="H89" s="116"/>
      <c r="I89" s="116"/>
      <c r="J89" s="116"/>
      <c r="K89" s="138"/>
      <c r="L89" s="656"/>
      <c r="M89" s="658"/>
      <c r="N89" s="133" t="str">
        <f>"TOTAL BONDS OUTSTANDING 6-30-"&amp;Help!C17+1&amp;":"</f>
        <v>TOTAL BONDS OUTSTANDING 6-30-2012:</v>
      </c>
      <c r="O89" s="116"/>
      <c r="P89" s="116"/>
      <c r="R89" s="116"/>
      <c r="S89" s="116"/>
      <c r="T89" s="116"/>
      <c r="U89" s="116"/>
      <c r="V89" s="116"/>
      <c r="W89" s="116"/>
      <c r="X89" s="116"/>
      <c r="Y89" s="138"/>
      <c r="Z89" s="656"/>
      <c r="AA89" s="658"/>
      <c r="AB89" s="133" t="str">
        <f>"TOTAL BONDS OUTSTANDING 6-30-"&amp;Help!C17+1&amp;":"</f>
        <v>TOTAL BONDS OUTSTANDING 6-30-2012:</v>
      </c>
      <c r="AC89" s="116"/>
      <c r="AD89" s="116"/>
      <c r="AE89" s="116"/>
      <c r="AF89" s="116"/>
      <c r="AG89" s="116"/>
      <c r="AH89" s="116"/>
      <c r="AI89" s="116"/>
      <c r="AJ89" s="116"/>
      <c r="AK89" s="116"/>
      <c r="AL89" s="138"/>
      <c r="AM89" s="656"/>
      <c r="AN89" s="658"/>
      <c r="AO89" s="133" t="str">
        <f>"TOTAL BONDS OUTSTANDING 6-30-"&amp;Help!C17+1&amp;":"</f>
        <v>TOTAL BONDS OUTSTANDING 6-30-2012:</v>
      </c>
      <c r="AP89" s="116"/>
      <c r="AQ89" s="116"/>
      <c r="AR89" s="116"/>
      <c r="AS89" s="116"/>
      <c r="AT89" s="116"/>
      <c r="AU89" s="116"/>
      <c r="AV89" s="116"/>
      <c r="AW89" s="116"/>
      <c r="AX89" s="116"/>
      <c r="AY89" s="138"/>
      <c r="AZ89" s="656"/>
      <c r="BA89" s="658"/>
    </row>
    <row r="90" spans="1:53" x14ac:dyDescent="0.2">
      <c r="A90" s="145" t="s">
        <v>489</v>
      </c>
      <c r="B90" s="131"/>
      <c r="C90" s="131"/>
      <c r="D90" s="131"/>
      <c r="E90" s="131"/>
      <c r="F90" s="131"/>
      <c r="G90" s="131"/>
      <c r="H90" s="131"/>
      <c r="I90" s="131"/>
      <c r="J90" s="131"/>
      <c r="K90" s="132"/>
      <c r="L90" s="570">
        <v>0</v>
      </c>
      <c r="M90" s="572"/>
      <c r="N90" s="145" t="s">
        <v>489</v>
      </c>
      <c r="O90" s="131"/>
      <c r="P90" s="131"/>
      <c r="Q90" s="135"/>
      <c r="R90" s="131"/>
      <c r="S90" s="131"/>
      <c r="T90" s="131"/>
      <c r="U90" s="131"/>
      <c r="V90" s="131"/>
      <c r="W90" s="131"/>
      <c r="X90" s="131"/>
      <c r="Y90" s="132"/>
      <c r="Z90" s="570">
        <v>0</v>
      </c>
      <c r="AA90" s="572"/>
      <c r="AB90" s="145" t="s">
        <v>489</v>
      </c>
      <c r="AC90" s="131"/>
      <c r="AD90" s="131"/>
      <c r="AE90" s="131"/>
      <c r="AF90" s="131"/>
      <c r="AG90" s="131"/>
      <c r="AH90" s="131"/>
      <c r="AI90" s="131"/>
      <c r="AJ90" s="131"/>
      <c r="AK90" s="131"/>
      <c r="AL90" s="132"/>
      <c r="AM90" s="570">
        <v>0</v>
      </c>
      <c r="AN90" s="572"/>
      <c r="AO90" s="145" t="s">
        <v>489</v>
      </c>
      <c r="AP90" s="131"/>
      <c r="AQ90" s="131"/>
      <c r="AR90" s="131"/>
      <c r="AS90" s="131"/>
      <c r="AT90" s="131"/>
      <c r="AU90" s="131"/>
      <c r="AV90" s="131"/>
      <c r="AW90" s="131"/>
      <c r="AX90" s="131"/>
      <c r="AY90" s="132"/>
      <c r="AZ90" s="570">
        <v>0</v>
      </c>
      <c r="BA90" s="572"/>
    </row>
    <row r="91" spans="1:53" ht="13.5" thickBot="1" x14ac:dyDescent="0.25">
      <c r="A91" s="143" t="s">
        <v>490</v>
      </c>
      <c r="B91" s="135"/>
      <c r="C91" s="135"/>
      <c r="D91" s="135"/>
      <c r="E91" s="135"/>
      <c r="F91" s="135"/>
      <c r="G91" s="135"/>
      <c r="H91" s="135"/>
      <c r="I91" s="135"/>
      <c r="J91" s="135"/>
      <c r="K91" s="136"/>
      <c r="L91" s="668">
        <v>0</v>
      </c>
      <c r="M91" s="669"/>
      <c r="N91" s="143" t="s">
        <v>490</v>
      </c>
      <c r="O91" s="135"/>
      <c r="P91" s="135"/>
      <c r="Q91" s="135"/>
      <c r="R91" s="135"/>
      <c r="S91" s="135"/>
      <c r="T91" s="135"/>
      <c r="U91" s="135"/>
      <c r="V91" s="135"/>
      <c r="W91" s="135"/>
      <c r="X91" s="135"/>
      <c r="Y91" s="136"/>
      <c r="Z91" s="668">
        <v>0</v>
      </c>
      <c r="AA91" s="669"/>
      <c r="AB91" s="143" t="s">
        <v>490</v>
      </c>
      <c r="AC91" s="135"/>
      <c r="AD91" s="135"/>
      <c r="AE91" s="135"/>
      <c r="AF91" s="135"/>
      <c r="AG91" s="135"/>
      <c r="AH91" s="135"/>
      <c r="AI91" s="135"/>
      <c r="AJ91" s="135"/>
      <c r="AK91" s="135"/>
      <c r="AL91" s="136"/>
      <c r="AM91" s="668">
        <v>0</v>
      </c>
      <c r="AN91" s="669"/>
      <c r="AO91" s="143" t="s">
        <v>490</v>
      </c>
      <c r="AP91" s="135"/>
      <c r="AQ91" s="135"/>
      <c r="AR91" s="135"/>
      <c r="AS91" s="135"/>
      <c r="AT91" s="135"/>
      <c r="AU91" s="135"/>
      <c r="AV91" s="135"/>
      <c r="AW91" s="135"/>
      <c r="AX91" s="135"/>
      <c r="AY91" s="136"/>
      <c r="AZ91" s="668">
        <v>0</v>
      </c>
      <c r="BA91" s="669"/>
    </row>
    <row r="92" spans="1:53" ht="13.5" thickTop="1" x14ac:dyDescent="0.2">
      <c r="A92" s="127" t="s">
        <v>491</v>
      </c>
      <c r="B92" s="128"/>
      <c r="C92" s="128"/>
      <c r="D92" s="579" t="s">
        <v>499</v>
      </c>
      <c r="E92" s="579"/>
      <c r="F92" s="579" t="s">
        <v>498</v>
      </c>
      <c r="G92" s="579"/>
      <c r="H92" s="152" t="str">
        <f>"% Int."</f>
        <v>% Int.</v>
      </c>
      <c r="I92" s="152" t="s">
        <v>502</v>
      </c>
      <c r="J92" s="579" t="s">
        <v>497</v>
      </c>
      <c r="K92" s="580"/>
      <c r="L92" s="608"/>
      <c r="M92" s="609"/>
      <c r="N92" s="127" t="s">
        <v>491</v>
      </c>
      <c r="O92" s="128"/>
      <c r="P92" s="128"/>
      <c r="Q92" s="128"/>
      <c r="R92" s="579" t="s">
        <v>499</v>
      </c>
      <c r="S92" s="579"/>
      <c r="T92" s="579" t="s">
        <v>498</v>
      </c>
      <c r="U92" s="579"/>
      <c r="V92" s="152" t="str">
        <f>"% Int."</f>
        <v>% Int.</v>
      </c>
      <c r="W92" s="152" t="s">
        <v>502</v>
      </c>
      <c r="X92" s="579" t="s">
        <v>497</v>
      </c>
      <c r="Y92" s="580"/>
      <c r="Z92" s="608"/>
      <c r="AA92" s="609"/>
      <c r="AB92" s="127" t="s">
        <v>491</v>
      </c>
      <c r="AC92" s="128"/>
      <c r="AD92" s="128"/>
      <c r="AE92" s="579" t="s">
        <v>499</v>
      </c>
      <c r="AF92" s="579"/>
      <c r="AG92" s="579" t="s">
        <v>498</v>
      </c>
      <c r="AH92" s="579"/>
      <c r="AI92" s="152" t="str">
        <f>"% Int."</f>
        <v>% Int.</v>
      </c>
      <c r="AJ92" s="152" t="s">
        <v>502</v>
      </c>
      <c r="AK92" s="579" t="s">
        <v>497</v>
      </c>
      <c r="AL92" s="580"/>
      <c r="AM92" s="608"/>
      <c r="AN92" s="609"/>
      <c r="AO92" s="127" t="s">
        <v>491</v>
      </c>
      <c r="AP92" s="128"/>
      <c r="AQ92" s="128"/>
      <c r="AR92" s="579" t="s">
        <v>499</v>
      </c>
      <c r="AS92" s="579"/>
      <c r="AT92" s="579" t="s">
        <v>498</v>
      </c>
      <c r="AU92" s="579"/>
      <c r="AV92" s="152" t="str">
        <f>"% Int."</f>
        <v>% Int.</v>
      </c>
      <c r="AW92" s="152" t="s">
        <v>502</v>
      </c>
      <c r="AX92" s="579" t="s">
        <v>497</v>
      </c>
      <c r="AY92" s="580"/>
      <c r="AZ92" s="608"/>
      <c r="BA92" s="609"/>
    </row>
    <row r="93" spans="1:53" x14ac:dyDescent="0.2">
      <c r="A93" s="142" t="s">
        <v>492</v>
      </c>
      <c r="B93" s="131"/>
      <c r="C93" s="131"/>
      <c r="D93" s="666">
        <v>39264</v>
      </c>
      <c r="E93" s="667"/>
      <c r="F93" s="570">
        <v>0</v>
      </c>
      <c r="G93" s="572"/>
      <c r="H93" s="169">
        <v>0</v>
      </c>
      <c r="I93" s="153">
        <f>ROUNDDOWN((((YEAR(D93)-YEAR(D93)))*12),0)</f>
        <v>0</v>
      </c>
      <c r="J93" s="587">
        <f>(F93*((H93/12)*I93))</f>
        <v>0</v>
      </c>
      <c r="K93" s="589"/>
      <c r="L93" s="323"/>
      <c r="M93" s="325"/>
      <c r="N93" s="142" t="s">
        <v>492</v>
      </c>
      <c r="O93" s="131"/>
      <c r="P93" s="131"/>
      <c r="Q93" s="131"/>
      <c r="R93" s="666">
        <v>39264</v>
      </c>
      <c r="S93" s="667"/>
      <c r="T93" s="570">
        <v>0</v>
      </c>
      <c r="U93" s="572"/>
      <c r="V93" s="169">
        <v>0</v>
      </c>
      <c r="W93" s="153">
        <f>ROUNDDOWN((((YEAR(R93)-YEAR(R93)))*12),0)</f>
        <v>0</v>
      </c>
      <c r="X93" s="587">
        <f>(T93*((V93/12)*W93))</f>
        <v>0</v>
      </c>
      <c r="Y93" s="589"/>
      <c r="Z93" s="323"/>
      <c r="AA93" s="325"/>
      <c r="AB93" s="142" t="s">
        <v>492</v>
      </c>
      <c r="AC93" s="131"/>
      <c r="AD93" s="131"/>
      <c r="AE93" s="666">
        <v>39264</v>
      </c>
      <c r="AF93" s="667"/>
      <c r="AG93" s="570">
        <v>0</v>
      </c>
      <c r="AH93" s="572"/>
      <c r="AI93" s="169">
        <v>0</v>
      </c>
      <c r="AJ93" s="153">
        <f>ROUNDDOWN((((YEAR(AE93)-YEAR(AE93)))*12),0)</f>
        <v>0</v>
      </c>
      <c r="AK93" s="587">
        <f>(AG93*((AI93/12)*AJ93))</f>
        <v>0</v>
      </c>
      <c r="AL93" s="589"/>
      <c r="AM93" s="323"/>
      <c r="AN93" s="325"/>
      <c r="AO93" s="142" t="s">
        <v>492</v>
      </c>
      <c r="AP93" s="131"/>
      <c r="AQ93" s="131"/>
      <c r="AR93" s="666">
        <v>39264</v>
      </c>
      <c r="AS93" s="667"/>
      <c r="AT93" s="570">
        <v>0</v>
      </c>
      <c r="AU93" s="572"/>
      <c r="AV93" s="169">
        <v>0</v>
      </c>
      <c r="AW93" s="153">
        <f>ROUNDDOWN((((YEAR(AR93)-YEAR(AR93)))*12),0)</f>
        <v>0</v>
      </c>
      <c r="AX93" s="587">
        <f>(AT93*((AV93/12)*AW93))</f>
        <v>0</v>
      </c>
      <c r="AY93" s="589"/>
      <c r="AZ93" s="323"/>
      <c r="BA93" s="325"/>
    </row>
    <row r="94" spans="1:53" x14ac:dyDescent="0.2">
      <c r="A94" s="142" t="s">
        <v>492</v>
      </c>
      <c r="B94" s="131"/>
      <c r="C94" s="131"/>
      <c r="D94" s="660">
        <f>IF((YEAR(D93+365)/4)=(ROUND(YEAR(D93+365)/4,0)),D93+366,D93+365)</f>
        <v>39630</v>
      </c>
      <c r="E94" s="661"/>
      <c r="F94" s="570">
        <v>0</v>
      </c>
      <c r="G94" s="572"/>
      <c r="H94" s="169">
        <v>0</v>
      </c>
      <c r="I94" s="153">
        <f>ROUNDDOWN((((YEAR(D94)-YEAR(D93)))*12),0)</f>
        <v>12</v>
      </c>
      <c r="J94" s="587">
        <f t="shared" ref="J94:J102" si="12">(F94*((H94/12)*I94))</f>
        <v>0</v>
      </c>
      <c r="K94" s="589"/>
      <c r="L94" s="323"/>
      <c r="M94" s="325"/>
      <c r="N94" s="142" t="s">
        <v>492</v>
      </c>
      <c r="O94" s="131"/>
      <c r="P94" s="131"/>
      <c r="Q94" s="131"/>
      <c r="R94" s="660">
        <f>IF((YEAR(R93+365)/4)=(ROUND(YEAR(R93+365)/4,0)),R93+366,R93+365)</f>
        <v>39630</v>
      </c>
      <c r="S94" s="661"/>
      <c r="T94" s="570">
        <v>0</v>
      </c>
      <c r="U94" s="572"/>
      <c r="V94" s="169">
        <v>0</v>
      </c>
      <c r="W94" s="153">
        <f>ROUNDDOWN((((YEAR(R94)-YEAR(R93)))*12),0)</f>
        <v>12</v>
      </c>
      <c r="X94" s="587">
        <f t="shared" ref="X94:X102" si="13">(T94*((V94/12)*W94))</f>
        <v>0</v>
      </c>
      <c r="Y94" s="589"/>
      <c r="Z94" s="323"/>
      <c r="AA94" s="325"/>
      <c r="AB94" s="142" t="s">
        <v>492</v>
      </c>
      <c r="AC94" s="131"/>
      <c r="AD94" s="131"/>
      <c r="AE94" s="660">
        <f>IF((YEAR(AE93+365)/4)=(ROUND(YEAR(AE93+365)/4,0)),AE93+366,AE93+365)</f>
        <v>39630</v>
      </c>
      <c r="AF94" s="661"/>
      <c r="AG94" s="570">
        <v>0</v>
      </c>
      <c r="AH94" s="572"/>
      <c r="AI94" s="169">
        <v>0</v>
      </c>
      <c r="AJ94" s="153">
        <f>ROUNDDOWN((((YEAR(AE94)-YEAR(AE93)))*12),0)</f>
        <v>12</v>
      </c>
      <c r="AK94" s="587">
        <f t="shared" ref="AK94:AK102" si="14">(AG94*((AI94/12)*AJ94))</f>
        <v>0</v>
      </c>
      <c r="AL94" s="589"/>
      <c r="AM94" s="323"/>
      <c r="AN94" s="325"/>
      <c r="AO94" s="142" t="s">
        <v>492</v>
      </c>
      <c r="AP94" s="131"/>
      <c r="AQ94" s="131"/>
      <c r="AR94" s="660">
        <f>IF((YEAR(AR93+365)/4)=(ROUND(YEAR(AR93+365)/4,0)),AR93+366,AR93+365)</f>
        <v>39630</v>
      </c>
      <c r="AS94" s="661"/>
      <c r="AT94" s="570">
        <v>0</v>
      </c>
      <c r="AU94" s="572"/>
      <c r="AV94" s="169">
        <v>0</v>
      </c>
      <c r="AW94" s="153">
        <f>ROUNDDOWN((((YEAR(AR94)-YEAR(AR93)))*12),0)</f>
        <v>12</v>
      </c>
      <c r="AX94" s="587">
        <f t="shared" ref="AX94:AX102" si="15">(AT94*((AV94/12)*AW94))</f>
        <v>0</v>
      </c>
      <c r="AY94" s="589"/>
      <c r="AZ94" s="323"/>
      <c r="BA94" s="325"/>
    </row>
    <row r="95" spans="1:53" x14ac:dyDescent="0.2">
      <c r="A95" s="142" t="s">
        <v>492</v>
      </c>
      <c r="B95" s="131"/>
      <c r="C95" s="131"/>
      <c r="D95" s="660">
        <f t="shared" ref="D95:D102" si="16">IF((YEAR(D94+365)/4)=(ROUND(YEAR(D94+365)/4,0)),D94+366,D94+365)</f>
        <v>39995</v>
      </c>
      <c r="E95" s="661"/>
      <c r="F95" s="570">
        <v>0</v>
      </c>
      <c r="G95" s="572"/>
      <c r="H95" s="169">
        <v>0</v>
      </c>
      <c r="I95" s="153">
        <f t="shared" ref="I95:I102" si="17">ROUNDDOWN((((YEAR(D95)-YEAR(D94)))*12),0)</f>
        <v>12</v>
      </c>
      <c r="J95" s="587">
        <f t="shared" si="12"/>
        <v>0</v>
      </c>
      <c r="K95" s="589"/>
      <c r="L95" s="323"/>
      <c r="M95" s="325"/>
      <c r="N95" s="142" t="s">
        <v>492</v>
      </c>
      <c r="O95" s="131"/>
      <c r="P95" s="131"/>
      <c r="Q95" s="131"/>
      <c r="R95" s="660">
        <f t="shared" ref="R95:R102" si="18">IF((YEAR(R94+365)/4)=(ROUND(YEAR(R94+365)/4,0)),R94+366,R94+365)</f>
        <v>39995</v>
      </c>
      <c r="S95" s="661"/>
      <c r="T95" s="570">
        <v>0</v>
      </c>
      <c r="U95" s="572"/>
      <c r="V95" s="169">
        <v>0</v>
      </c>
      <c r="W95" s="153">
        <f t="shared" ref="W95:W102" si="19">ROUNDDOWN((((YEAR(R95)-YEAR(R94)))*12),0)</f>
        <v>12</v>
      </c>
      <c r="X95" s="587">
        <f t="shared" si="13"/>
        <v>0</v>
      </c>
      <c r="Y95" s="589"/>
      <c r="Z95" s="323"/>
      <c r="AA95" s="325"/>
      <c r="AB95" s="142" t="s">
        <v>492</v>
      </c>
      <c r="AC95" s="131"/>
      <c r="AD95" s="131"/>
      <c r="AE95" s="660">
        <f t="shared" ref="AE95:AE102" si="20">IF((YEAR(AE94+365)/4)=(ROUND(YEAR(AE94+365)/4,0)),AE94+366,AE94+365)</f>
        <v>39995</v>
      </c>
      <c r="AF95" s="661"/>
      <c r="AG95" s="570">
        <v>0</v>
      </c>
      <c r="AH95" s="572"/>
      <c r="AI95" s="169">
        <v>0</v>
      </c>
      <c r="AJ95" s="153">
        <f t="shared" ref="AJ95:AJ102" si="21">ROUNDDOWN((((YEAR(AE95)-YEAR(AE94)))*12),0)</f>
        <v>12</v>
      </c>
      <c r="AK95" s="587">
        <f t="shared" si="14"/>
        <v>0</v>
      </c>
      <c r="AL95" s="589"/>
      <c r="AM95" s="323"/>
      <c r="AN95" s="325"/>
      <c r="AO95" s="142" t="s">
        <v>492</v>
      </c>
      <c r="AP95" s="131"/>
      <c r="AQ95" s="131"/>
      <c r="AR95" s="660">
        <f t="shared" ref="AR95:AR102" si="22">IF((YEAR(AR94+365)/4)=(ROUND(YEAR(AR94+365)/4,0)),AR94+366,AR94+365)</f>
        <v>39995</v>
      </c>
      <c r="AS95" s="661"/>
      <c r="AT95" s="570">
        <v>0</v>
      </c>
      <c r="AU95" s="572"/>
      <c r="AV95" s="169">
        <v>0</v>
      </c>
      <c r="AW95" s="153">
        <f t="shared" ref="AW95:AW102" si="23">ROUNDDOWN((((YEAR(AR95)-YEAR(AR94)))*12),0)</f>
        <v>12</v>
      </c>
      <c r="AX95" s="587">
        <f t="shared" si="15"/>
        <v>0</v>
      </c>
      <c r="AY95" s="589"/>
      <c r="AZ95" s="323"/>
      <c r="BA95" s="325"/>
    </row>
    <row r="96" spans="1:53" x14ac:dyDescent="0.2">
      <c r="A96" s="142" t="s">
        <v>492</v>
      </c>
      <c r="B96" s="131"/>
      <c r="C96" s="131"/>
      <c r="D96" s="660">
        <f t="shared" si="16"/>
        <v>40360</v>
      </c>
      <c r="E96" s="661"/>
      <c r="F96" s="570">
        <v>0</v>
      </c>
      <c r="G96" s="572"/>
      <c r="H96" s="169">
        <v>0</v>
      </c>
      <c r="I96" s="153">
        <f t="shared" si="17"/>
        <v>12</v>
      </c>
      <c r="J96" s="587">
        <f t="shared" si="12"/>
        <v>0</v>
      </c>
      <c r="K96" s="589"/>
      <c r="L96" s="323"/>
      <c r="M96" s="325"/>
      <c r="N96" s="142" t="s">
        <v>492</v>
      </c>
      <c r="O96" s="131"/>
      <c r="P96" s="131"/>
      <c r="Q96" s="131"/>
      <c r="R96" s="660">
        <f t="shared" si="18"/>
        <v>40360</v>
      </c>
      <c r="S96" s="661"/>
      <c r="T96" s="570">
        <v>0</v>
      </c>
      <c r="U96" s="572"/>
      <c r="V96" s="169">
        <v>0</v>
      </c>
      <c r="W96" s="153">
        <f t="shared" si="19"/>
        <v>12</v>
      </c>
      <c r="X96" s="587">
        <f t="shared" si="13"/>
        <v>0</v>
      </c>
      <c r="Y96" s="589"/>
      <c r="Z96" s="323"/>
      <c r="AA96" s="325"/>
      <c r="AB96" s="142" t="s">
        <v>492</v>
      </c>
      <c r="AC96" s="131"/>
      <c r="AD96" s="131"/>
      <c r="AE96" s="660">
        <f t="shared" si="20"/>
        <v>40360</v>
      </c>
      <c r="AF96" s="661"/>
      <c r="AG96" s="570">
        <v>0</v>
      </c>
      <c r="AH96" s="572"/>
      <c r="AI96" s="169">
        <v>0</v>
      </c>
      <c r="AJ96" s="153">
        <f t="shared" si="21"/>
        <v>12</v>
      </c>
      <c r="AK96" s="587">
        <f t="shared" si="14"/>
        <v>0</v>
      </c>
      <c r="AL96" s="589"/>
      <c r="AM96" s="323"/>
      <c r="AN96" s="325"/>
      <c r="AO96" s="142" t="s">
        <v>492</v>
      </c>
      <c r="AP96" s="131"/>
      <c r="AQ96" s="131"/>
      <c r="AR96" s="660">
        <f t="shared" si="22"/>
        <v>40360</v>
      </c>
      <c r="AS96" s="661"/>
      <c r="AT96" s="570">
        <v>0</v>
      </c>
      <c r="AU96" s="572"/>
      <c r="AV96" s="169">
        <v>0</v>
      </c>
      <c r="AW96" s="153">
        <f t="shared" si="23"/>
        <v>12</v>
      </c>
      <c r="AX96" s="587">
        <f t="shared" si="15"/>
        <v>0</v>
      </c>
      <c r="AY96" s="589"/>
      <c r="AZ96" s="323"/>
      <c r="BA96" s="325"/>
    </row>
    <row r="97" spans="1:53" x14ac:dyDescent="0.2">
      <c r="A97" s="142" t="s">
        <v>492</v>
      </c>
      <c r="B97" s="131"/>
      <c r="C97" s="131"/>
      <c r="D97" s="660">
        <f t="shared" si="16"/>
        <v>40725</v>
      </c>
      <c r="E97" s="661"/>
      <c r="F97" s="570">
        <v>0</v>
      </c>
      <c r="G97" s="572"/>
      <c r="H97" s="169">
        <v>0</v>
      </c>
      <c r="I97" s="153">
        <f t="shared" si="17"/>
        <v>12</v>
      </c>
      <c r="J97" s="587">
        <f t="shared" si="12"/>
        <v>0</v>
      </c>
      <c r="K97" s="589"/>
      <c r="L97" s="323"/>
      <c r="M97" s="325"/>
      <c r="N97" s="142" t="s">
        <v>492</v>
      </c>
      <c r="O97" s="131"/>
      <c r="P97" s="131"/>
      <c r="Q97" s="131"/>
      <c r="R97" s="660">
        <f t="shared" si="18"/>
        <v>40725</v>
      </c>
      <c r="S97" s="661"/>
      <c r="T97" s="570">
        <v>0</v>
      </c>
      <c r="U97" s="572"/>
      <c r="V97" s="169">
        <v>0</v>
      </c>
      <c r="W97" s="153">
        <f t="shared" si="19"/>
        <v>12</v>
      </c>
      <c r="X97" s="587">
        <f t="shared" si="13"/>
        <v>0</v>
      </c>
      <c r="Y97" s="589"/>
      <c r="Z97" s="323"/>
      <c r="AA97" s="325"/>
      <c r="AB97" s="142" t="s">
        <v>492</v>
      </c>
      <c r="AC97" s="131"/>
      <c r="AD97" s="131"/>
      <c r="AE97" s="660">
        <f t="shared" si="20"/>
        <v>40725</v>
      </c>
      <c r="AF97" s="661"/>
      <c r="AG97" s="570">
        <v>0</v>
      </c>
      <c r="AH97" s="572"/>
      <c r="AI97" s="169">
        <v>0</v>
      </c>
      <c r="AJ97" s="153">
        <f t="shared" si="21"/>
        <v>12</v>
      </c>
      <c r="AK97" s="587">
        <f t="shared" si="14"/>
        <v>0</v>
      </c>
      <c r="AL97" s="589"/>
      <c r="AM97" s="323"/>
      <c r="AN97" s="325"/>
      <c r="AO97" s="142" t="s">
        <v>492</v>
      </c>
      <c r="AP97" s="131"/>
      <c r="AQ97" s="131"/>
      <c r="AR97" s="660">
        <f t="shared" si="22"/>
        <v>40725</v>
      </c>
      <c r="AS97" s="661"/>
      <c r="AT97" s="570">
        <v>0</v>
      </c>
      <c r="AU97" s="572"/>
      <c r="AV97" s="169">
        <v>0</v>
      </c>
      <c r="AW97" s="153">
        <f t="shared" si="23"/>
        <v>12</v>
      </c>
      <c r="AX97" s="587">
        <f t="shared" si="15"/>
        <v>0</v>
      </c>
      <c r="AY97" s="589"/>
      <c r="AZ97" s="323"/>
      <c r="BA97" s="325"/>
    </row>
    <row r="98" spans="1:53" x14ac:dyDescent="0.2">
      <c r="A98" s="142" t="s">
        <v>492</v>
      </c>
      <c r="B98" s="131"/>
      <c r="C98" s="131"/>
      <c r="D98" s="660">
        <f t="shared" si="16"/>
        <v>41091</v>
      </c>
      <c r="E98" s="661"/>
      <c r="F98" s="570">
        <v>0</v>
      </c>
      <c r="G98" s="572"/>
      <c r="H98" s="169">
        <v>0</v>
      </c>
      <c r="I98" s="153">
        <f t="shared" si="17"/>
        <v>12</v>
      </c>
      <c r="J98" s="587">
        <f t="shared" si="12"/>
        <v>0</v>
      </c>
      <c r="K98" s="589"/>
      <c r="L98" s="323"/>
      <c r="M98" s="325"/>
      <c r="N98" s="142" t="s">
        <v>492</v>
      </c>
      <c r="O98" s="131"/>
      <c r="P98" s="131"/>
      <c r="Q98" s="131"/>
      <c r="R98" s="660">
        <f t="shared" si="18"/>
        <v>41091</v>
      </c>
      <c r="S98" s="661"/>
      <c r="T98" s="570">
        <v>0</v>
      </c>
      <c r="U98" s="572"/>
      <c r="V98" s="169">
        <v>0</v>
      </c>
      <c r="W98" s="153">
        <f t="shared" si="19"/>
        <v>12</v>
      </c>
      <c r="X98" s="587">
        <f t="shared" si="13"/>
        <v>0</v>
      </c>
      <c r="Y98" s="589"/>
      <c r="Z98" s="323"/>
      <c r="AA98" s="325"/>
      <c r="AB98" s="142" t="s">
        <v>492</v>
      </c>
      <c r="AC98" s="131"/>
      <c r="AD98" s="131"/>
      <c r="AE98" s="660">
        <f t="shared" si="20"/>
        <v>41091</v>
      </c>
      <c r="AF98" s="661"/>
      <c r="AG98" s="570">
        <v>0</v>
      </c>
      <c r="AH98" s="572"/>
      <c r="AI98" s="169">
        <v>0</v>
      </c>
      <c r="AJ98" s="153">
        <f t="shared" si="21"/>
        <v>12</v>
      </c>
      <c r="AK98" s="587">
        <f t="shared" si="14"/>
        <v>0</v>
      </c>
      <c r="AL98" s="589"/>
      <c r="AM98" s="323"/>
      <c r="AN98" s="325"/>
      <c r="AO98" s="142" t="s">
        <v>492</v>
      </c>
      <c r="AP98" s="131"/>
      <c r="AQ98" s="131"/>
      <c r="AR98" s="660">
        <f t="shared" si="22"/>
        <v>41091</v>
      </c>
      <c r="AS98" s="661"/>
      <c r="AT98" s="570">
        <v>0</v>
      </c>
      <c r="AU98" s="572"/>
      <c r="AV98" s="169">
        <v>0</v>
      </c>
      <c r="AW98" s="153">
        <f t="shared" si="23"/>
        <v>12</v>
      </c>
      <c r="AX98" s="587">
        <f t="shared" si="15"/>
        <v>0</v>
      </c>
      <c r="AY98" s="589"/>
      <c r="AZ98" s="323"/>
      <c r="BA98" s="325"/>
    </row>
    <row r="99" spans="1:53" x14ac:dyDescent="0.2">
      <c r="A99" s="142" t="s">
        <v>492</v>
      </c>
      <c r="B99" s="131"/>
      <c r="C99" s="131"/>
      <c r="D99" s="660">
        <f t="shared" si="16"/>
        <v>41456</v>
      </c>
      <c r="E99" s="661"/>
      <c r="F99" s="570">
        <v>0</v>
      </c>
      <c r="G99" s="572"/>
      <c r="H99" s="169">
        <v>0</v>
      </c>
      <c r="I99" s="153">
        <f t="shared" si="17"/>
        <v>12</v>
      </c>
      <c r="J99" s="587">
        <f t="shared" si="12"/>
        <v>0</v>
      </c>
      <c r="K99" s="589"/>
      <c r="L99" s="323"/>
      <c r="M99" s="325"/>
      <c r="N99" s="142" t="s">
        <v>492</v>
      </c>
      <c r="O99" s="131"/>
      <c r="P99" s="131"/>
      <c r="Q99" s="131"/>
      <c r="R99" s="660">
        <f t="shared" si="18"/>
        <v>41456</v>
      </c>
      <c r="S99" s="661"/>
      <c r="T99" s="570">
        <v>0</v>
      </c>
      <c r="U99" s="572"/>
      <c r="V99" s="169">
        <v>0</v>
      </c>
      <c r="W99" s="153">
        <f t="shared" si="19"/>
        <v>12</v>
      </c>
      <c r="X99" s="587">
        <f t="shared" si="13"/>
        <v>0</v>
      </c>
      <c r="Y99" s="589"/>
      <c r="Z99" s="323"/>
      <c r="AA99" s="325"/>
      <c r="AB99" s="142" t="s">
        <v>492</v>
      </c>
      <c r="AC99" s="131"/>
      <c r="AD99" s="131"/>
      <c r="AE99" s="660">
        <f t="shared" si="20"/>
        <v>41456</v>
      </c>
      <c r="AF99" s="661"/>
      <c r="AG99" s="570">
        <v>0</v>
      </c>
      <c r="AH99" s="572"/>
      <c r="AI99" s="169">
        <v>0</v>
      </c>
      <c r="AJ99" s="153">
        <f t="shared" si="21"/>
        <v>12</v>
      </c>
      <c r="AK99" s="587">
        <f t="shared" si="14"/>
        <v>0</v>
      </c>
      <c r="AL99" s="589"/>
      <c r="AM99" s="323"/>
      <c r="AN99" s="325"/>
      <c r="AO99" s="142" t="s">
        <v>492</v>
      </c>
      <c r="AP99" s="131"/>
      <c r="AQ99" s="131"/>
      <c r="AR99" s="660">
        <f t="shared" si="22"/>
        <v>41456</v>
      </c>
      <c r="AS99" s="661"/>
      <c r="AT99" s="570">
        <v>0</v>
      </c>
      <c r="AU99" s="572"/>
      <c r="AV99" s="169">
        <v>0</v>
      </c>
      <c r="AW99" s="153">
        <f t="shared" si="23"/>
        <v>12</v>
      </c>
      <c r="AX99" s="587">
        <f t="shared" si="15"/>
        <v>0</v>
      </c>
      <c r="AY99" s="589"/>
      <c r="AZ99" s="323"/>
      <c r="BA99" s="325"/>
    </row>
    <row r="100" spans="1:53" x14ac:dyDescent="0.2">
      <c r="A100" s="142" t="s">
        <v>492</v>
      </c>
      <c r="B100" s="131"/>
      <c r="C100" s="131"/>
      <c r="D100" s="660">
        <f t="shared" si="16"/>
        <v>41821</v>
      </c>
      <c r="E100" s="661"/>
      <c r="F100" s="570">
        <v>0</v>
      </c>
      <c r="G100" s="572"/>
      <c r="H100" s="169">
        <v>0</v>
      </c>
      <c r="I100" s="153">
        <f t="shared" si="17"/>
        <v>12</v>
      </c>
      <c r="J100" s="587">
        <f t="shared" si="12"/>
        <v>0</v>
      </c>
      <c r="K100" s="589"/>
      <c r="L100" s="323"/>
      <c r="M100" s="325"/>
      <c r="N100" s="142" t="s">
        <v>492</v>
      </c>
      <c r="O100" s="131"/>
      <c r="P100" s="131"/>
      <c r="Q100" s="131"/>
      <c r="R100" s="660">
        <f t="shared" si="18"/>
        <v>41821</v>
      </c>
      <c r="S100" s="661"/>
      <c r="T100" s="570">
        <v>0</v>
      </c>
      <c r="U100" s="572"/>
      <c r="V100" s="169">
        <v>0</v>
      </c>
      <c r="W100" s="153">
        <f t="shared" si="19"/>
        <v>12</v>
      </c>
      <c r="X100" s="587">
        <f t="shared" si="13"/>
        <v>0</v>
      </c>
      <c r="Y100" s="589"/>
      <c r="Z100" s="323"/>
      <c r="AA100" s="325"/>
      <c r="AB100" s="142" t="s">
        <v>492</v>
      </c>
      <c r="AC100" s="131"/>
      <c r="AD100" s="131"/>
      <c r="AE100" s="660">
        <f t="shared" si="20"/>
        <v>41821</v>
      </c>
      <c r="AF100" s="661"/>
      <c r="AG100" s="570">
        <v>0</v>
      </c>
      <c r="AH100" s="572"/>
      <c r="AI100" s="169">
        <v>0</v>
      </c>
      <c r="AJ100" s="153">
        <f t="shared" si="21"/>
        <v>12</v>
      </c>
      <c r="AK100" s="587">
        <f t="shared" si="14"/>
        <v>0</v>
      </c>
      <c r="AL100" s="589"/>
      <c r="AM100" s="323"/>
      <c r="AN100" s="325"/>
      <c r="AO100" s="142" t="s">
        <v>492</v>
      </c>
      <c r="AP100" s="131"/>
      <c r="AQ100" s="131"/>
      <c r="AR100" s="660">
        <f t="shared" si="22"/>
        <v>41821</v>
      </c>
      <c r="AS100" s="661"/>
      <c r="AT100" s="570">
        <v>0</v>
      </c>
      <c r="AU100" s="572"/>
      <c r="AV100" s="169">
        <v>0</v>
      </c>
      <c r="AW100" s="153">
        <f t="shared" si="23"/>
        <v>12</v>
      </c>
      <c r="AX100" s="587">
        <f t="shared" si="15"/>
        <v>0</v>
      </c>
      <c r="AY100" s="589"/>
      <c r="AZ100" s="323"/>
      <c r="BA100" s="325"/>
    </row>
    <row r="101" spans="1:53" x14ac:dyDescent="0.2">
      <c r="A101" s="142" t="s">
        <v>492</v>
      </c>
      <c r="B101" s="131"/>
      <c r="C101" s="131"/>
      <c r="D101" s="660">
        <f t="shared" si="16"/>
        <v>42186</v>
      </c>
      <c r="E101" s="661"/>
      <c r="F101" s="570">
        <v>0</v>
      </c>
      <c r="G101" s="572"/>
      <c r="H101" s="169">
        <v>0</v>
      </c>
      <c r="I101" s="153">
        <f t="shared" si="17"/>
        <v>12</v>
      </c>
      <c r="J101" s="587">
        <f t="shared" si="12"/>
        <v>0</v>
      </c>
      <c r="K101" s="589"/>
      <c r="L101" s="323"/>
      <c r="M101" s="325"/>
      <c r="N101" s="142" t="s">
        <v>492</v>
      </c>
      <c r="O101" s="131"/>
      <c r="P101" s="131"/>
      <c r="Q101" s="131"/>
      <c r="R101" s="660">
        <f t="shared" si="18"/>
        <v>42186</v>
      </c>
      <c r="S101" s="661"/>
      <c r="T101" s="570">
        <v>0</v>
      </c>
      <c r="U101" s="572"/>
      <c r="V101" s="169">
        <v>0</v>
      </c>
      <c r="W101" s="153">
        <f t="shared" si="19"/>
        <v>12</v>
      </c>
      <c r="X101" s="587">
        <f t="shared" si="13"/>
        <v>0</v>
      </c>
      <c r="Y101" s="589"/>
      <c r="Z101" s="323"/>
      <c r="AA101" s="325"/>
      <c r="AB101" s="142" t="s">
        <v>492</v>
      </c>
      <c r="AC101" s="131"/>
      <c r="AD101" s="131"/>
      <c r="AE101" s="660">
        <f t="shared" si="20"/>
        <v>42186</v>
      </c>
      <c r="AF101" s="661"/>
      <c r="AG101" s="570">
        <v>0</v>
      </c>
      <c r="AH101" s="572"/>
      <c r="AI101" s="169">
        <v>0</v>
      </c>
      <c r="AJ101" s="153">
        <f t="shared" si="21"/>
        <v>12</v>
      </c>
      <c r="AK101" s="587">
        <f t="shared" si="14"/>
        <v>0</v>
      </c>
      <c r="AL101" s="589"/>
      <c r="AM101" s="323"/>
      <c r="AN101" s="325"/>
      <c r="AO101" s="142" t="s">
        <v>492</v>
      </c>
      <c r="AP101" s="131"/>
      <c r="AQ101" s="131"/>
      <c r="AR101" s="660">
        <f t="shared" si="22"/>
        <v>42186</v>
      </c>
      <c r="AS101" s="661"/>
      <c r="AT101" s="570">
        <v>0</v>
      </c>
      <c r="AU101" s="572"/>
      <c r="AV101" s="169">
        <v>0</v>
      </c>
      <c r="AW101" s="153">
        <f t="shared" si="23"/>
        <v>12</v>
      </c>
      <c r="AX101" s="587">
        <f t="shared" si="15"/>
        <v>0</v>
      </c>
      <c r="AY101" s="589"/>
      <c r="AZ101" s="323"/>
      <c r="BA101" s="325"/>
    </row>
    <row r="102" spans="1:53" ht="13.5" thickBot="1" x14ac:dyDescent="0.25">
      <c r="A102" s="156" t="s">
        <v>492</v>
      </c>
      <c r="B102" s="135"/>
      <c r="C102" s="135"/>
      <c r="D102" s="660">
        <f t="shared" si="16"/>
        <v>42552</v>
      </c>
      <c r="E102" s="661"/>
      <c r="F102" s="570">
        <v>0</v>
      </c>
      <c r="G102" s="572"/>
      <c r="H102" s="169">
        <v>0</v>
      </c>
      <c r="I102" s="153">
        <f t="shared" si="17"/>
        <v>12</v>
      </c>
      <c r="J102" s="587">
        <f t="shared" si="12"/>
        <v>0</v>
      </c>
      <c r="K102" s="589"/>
      <c r="L102" s="636"/>
      <c r="M102" s="597"/>
      <c r="N102" s="156" t="s">
        <v>492</v>
      </c>
      <c r="O102" s="135"/>
      <c r="P102" s="135"/>
      <c r="Q102" s="140"/>
      <c r="R102" s="660">
        <f t="shared" si="18"/>
        <v>42552</v>
      </c>
      <c r="S102" s="661"/>
      <c r="T102" s="570">
        <v>0</v>
      </c>
      <c r="U102" s="572"/>
      <c r="V102" s="169">
        <v>0</v>
      </c>
      <c r="W102" s="153">
        <f t="shared" si="19"/>
        <v>12</v>
      </c>
      <c r="X102" s="587">
        <f t="shared" si="13"/>
        <v>0</v>
      </c>
      <c r="Y102" s="589"/>
      <c r="Z102" s="636"/>
      <c r="AA102" s="597"/>
      <c r="AB102" s="156" t="s">
        <v>492</v>
      </c>
      <c r="AC102" s="135"/>
      <c r="AD102" s="135"/>
      <c r="AE102" s="660">
        <f t="shared" si="20"/>
        <v>42552</v>
      </c>
      <c r="AF102" s="661"/>
      <c r="AG102" s="570">
        <v>0</v>
      </c>
      <c r="AH102" s="572"/>
      <c r="AI102" s="169">
        <v>0</v>
      </c>
      <c r="AJ102" s="153">
        <f t="shared" si="21"/>
        <v>12</v>
      </c>
      <c r="AK102" s="587">
        <f t="shared" si="14"/>
        <v>0</v>
      </c>
      <c r="AL102" s="589"/>
      <c r="AM102" s="636"/>
      <c r="AN102" s="597"/>
      <c r="AO102" s="156" t="s">
        <v>492</v>
      </c>
      <c r="AP102" s="135"/>
      <c r="AQ102" s="135"/>
      <c r="AR102" s="660">
        <f t="shared" si="22"/>
        <v>42552</v>
      </c>
      <c r="AS102" s="661"/>
      <c r="AT102" s="570">
        <v>0</v>
      </c>
      <c r="AU102" s="572"/>
      <c r="AV102" s="169">
        <v>0</v>
      </c>
      <c r="AW102" s="153">
        <f t="shared" si="23"/>
        <v>12</v>
      </c>
      <c r="AX102" s="587">
        <f t="shared" si="15"/>
        <v>0</v>
      </c>
      <c r="AY102" s="589"/>
      <c r="AZ102" s="636"/>
      <c r="BA102" s="597"/>
    </row>
    <row r="103" spans="1:53" ht="13.5" thickTop="1" x14ac:dyDescent="0.2">
      <c r="A103" s="127" t="s">
        <v>501</v>
      </c>
      <c r="B103" s="128"/>
      <c r="C103" s="128"/>
      <c r="D103" s="128"/>
      <c r="E103" s="128"/>
      <c r="F103" s="128"/>
      <c r="G103" s="128"/>
      <c r="H103" s="128"/>
      <c r="I103" s="128"/>
      <c r="J103" s="128"/>
      <c r="K103" s="129"/>
      <c r="L103" s="610"/>
      <c r="M103" s="580"/>
      <c r="N103" s="127" t="s">
        <v>501</v>
      </c>
      <c r="O103" s="128"/>
      <c r="P103" s="128"/>
      <c r="Q103" s="128"/>
      <c r="R103" s="128"/>
      <c r="S103" s="128"/>
      <c r="T103" s="128"/>
      <c r="U103" s="128"/>
      <c r="V103" s="128"/>
      <c r="W103" s="128"/>
      <c r="X103" s="128"/>
      <c r="Y103" s="129"/>
      <c r="Z103" s="610"/>
      <c r="AA103" s="580"/>
      <c r="AB103" s="127" t="s">
        <v>501</v>
      </c>
      <c r="AC103" s="128"/>
      <c r="AD103" s="128"/>
      <c r="AE103" s="128"/>
      <c r="AF103" s="128"/>
      <c r="AG103" s="128"/>
      <c r="AH103" s="128"/>
      <c r="AI103" s="128"/>
      <c r="AJ103" s="128"/>
      <c r="AK103" s="128"/>
      <c r="AL103" s="129"/>
      <c r="AM103" s="610"/>
      <c r="AN103" s="580"/>
      <c r="AO103" s="127" t="s">
        <v>501</v>
      </c>
      <c r="AP103" s="128"/>
      <c r="AQ103" s="128"/>
      <c r="AR103" s="128"/>
      <c r="AS103" s="128"/>
      <c r="AT103" s="128"/>
      <c r="AU103" s="128"/>
      <c r="AV103" s="128"/>
      <c r="AW103" s="128"/>
      <c r="AX103" s="128"/>
      <c r="AY103" s="129"/>
      <c r="AZ103" s="610"/>
      <c r="BA103" s="580"/>
    </row>
    <row r="104" spans="1:53" x14ac:dyDescent="0.2">
      <c r="A104" s="145" t="s">
        <v>493</v>
      </c>
      <c r="B104" s="131"/>
      <c r="C104" s="131"/>
      <c r="D104" s="131"/>
      <c r="E104" s="131"/>
      <c r="F104" s="131"/>
      <c r="G104" s="131"/>
      <c r="H104" s="131"/>
      <c r="I104" s="131"/>
      <c r="J104" s="131"/>
      <c r="K104" s="132"/>
      <c r="L104" s="570">
        <v>0</v>
      </c>
      <c r="M104" s="572"/>
      <c r="N104" s="145" t="s">
        <v>493</v>
      </c>
      <c r="O104" s="131"/>
      <c r="P104" s="131"/>
      <c r="Q104" s="131"/>
      <c r="R104" s="131"/>
      <c r="S104" s="131"/>
      <c r="T104" s="131"/>
      <c r="U104" s="131"/>
      <c r="V104" s="131"/>
      <c r="W104" s="131"/>
      <c r="X104" s="131"/>
      <c r="Y104" s="132"/>
      <c r="Z104" s="570">
        <v>0</v>
      </c>
      <c r="AA104" s="572"/>
      <c r="AB104" s="145" t="s">
        <v>493</v>
      </c>
      <c r="AC104" s="131"/>
      <c r="AD104" s="131"/>
      <c r="AE104" s="131"/>
      <c r="AF104" s="131"/>
      <c r="AG104" s="131"/>
      <c r="AH104" s="131"/>
      <c r="AI104" s="131"/>
      <c r="AJ104" s="131"/>
      <c r="AK104" s="131"/>
      <c r="AL104" s="132"/>
      <c r="AM104" s="570">
        <v>0</v>
      </c>
      <c r="AN104" s="572"/>
      <c r="AO104" s="145" t="s">
        <v>493</v>
      </c>
      <c r="AP104" s="131"/>
      <c r="AQ104" s="131"/>
      <c r="AR104" s="131"/>
      <c r="AS104" s="131"/>
      <c r="AT104" s="131"/>
      <c r="AU104" s="131"/>
      <c r="AV104" s="131"/>
      <c r="AW104" s="131"/>
      <c r="AX104" s="131"/>
      <c r="AY104" s="132"/>
      <c r="AZ104" s="570">
        <v>0</v>
      </c>
      <c r="BA104" s="572"/>
    </row>
    <row r="105" spans="1:53" x14ac:dyDescent="0.2">
      <c r="A105" s="145" t="s">
        <v>483</v>
      </c>
      <c r="B105" s="131"/>
      <c r="C105" s="131"/>
      <c r="D105" s="131"/>
      <c r="E105" s="131"/>
      <c r="F105" s="131"/>
      <c r="G105" s="131"/>
      <c r="H105" s="131"/>
      <c r="I105" s="131"/>
      <c r="J105" s="131"/>
      <c r="K105" s="132"/>
      <c r="L105" s="662">
        <v>1</v>
      </c>
      <c r="M105" s="664"/>
      <c r="N105" s="145" t="s">
        <v>483</v>
      </c>
      <c r="O105" s="131"/>
      <c r="P105" s="131"/>
      <c r="Q105" s="131"/>
      <c r="R105" s="131"/>
      <c r="S105" s="131"/>
      <c r="T105" s="131"/>
      <c r="U105" s="131"/>
      <c r="V105" s="131"/>
      <c r="W105" s="131"/>
      <c r="X105" s="131"/>
      <c r="Y105" s="132"/>
      <c r="Z105" s="662">
        <v>1</v>
      </c>
      <c r="AA105" s="664"/>
      <c r="AB105" s="145" t="s">
        <v>483</v>
      </c>
      <c r="AC105" s="131"/>
      <c r="AD105" s="131"/>
      <c r="AE105" s="131"/>
      <c r="AF105" s="131"/>
      <c r="AG105" s="131"/>
      <c r="AH105" s="131"/>
      <c r="AI105" s="131"/>
      <c r="AJ105" s="131"/>
      <c r="AK105" s="131"/>
      <c r="AL105" s="132"/>
      <c r="AM105" s="662">
        <v>1</v>
      </c>
      <c r="AN105" s="664"/>
      <c r="AO105" s="145" t="s">
        <v>483</v>
      </c>
      <c r="AP105" s="131"/>
      <c r="AQ105" s="131"/>
      <c r="AR105" s="131"/>
      <c r="AS105" s="131"/>
      <c r="AT105" s="131"/>
      <c r="AU105" s="131"/>
      <c r="AV105" s="131"/>
      <c r="AW105" s="131"/>
      <c r="AX105" s="131"/>
      <c r="AY105" s="132"/>
      <c r="AZ105" s="662">
        <v>1</v>
      </c>
      <c r="BA105" s="664"/>
    </row>
    <row r="106" spans="1:53" x14ac:dyDescent="0.2">
      <c r="A106" s="145" t="s">
        <v>494</v>
      </c>
      <c r="B106" s="131"/>
      <c r="C106" s="131"/>
      <c r="D106" s="131"/>
      <c r="E106" s="131"/>
      <c r="F106" s="131"/>
      <c r="G106" s="131"/>
      <c r="H106" s="131"/>
      <c r="I106" s="131"/>
      <c r="J106" s="131"/>
      <c r="K106" s="132"/>
      <c r="L106" s="587">
        <f>L104/L105</f>
        <v>0</v>
      </c>
      <c r="M106" s="589"/>
      <c r="N106" s="145" t="s">
        <v>494</v>
      </c>
      <c r="O106" s="131"/>
      <c r="P106" s="131"/>
      <c r="Q106" s="131"/>
      <c r="R106" s="131"/>
      <c r="S106" s="131"/>
      <c r="T106" s="131"/>
      <c r="U106" s="131"/>
      <c r="V106" s="131"/>
      <c r="W106" s="131"/>
      <c r="X106" s="131"/>
      <c r="Y106" s="132"/>
      <c r="Z106" s="587">
        <f>Z104/Z105</f>
        <v>0</v>
      </c>
      <c r="AA106" s="589"/>
      <c r="AB106" s="145" t="s">
        <v>494</v>
      </c>
      <c r="AC106" s="131"/>
      <c r="AD106" s="131"/>
      <c r="AE106" s="131"/>
      <c r="AF106" s="131"/>
      <c r="AG106" s="131"/>
      <c r="AH106" s="131"/>
      <c r="AI106" s="131"/>
      <c r="AJ106" s="131"/>
      <c r="AK106" s="131"/>
      <c r="AL106" s="132"/>
      <c r="AM106" s="587">
        <f>AM104/AM105</f>
        <v>0</v>
      </c>
      <c r="AN106" s="589"/>
      <c r="AO106" s="145" t="s">
        <v>494</v>
      </c>
      <c r="AP106" s="131"/>
      <c r="AQ106" s="131"/>
      <c r="AR106" s="131"/>
      <c r="AS106" s="131"/>
      <c r="AT106" s="131"/>
      <c r="AU106" s="131"/>
      <c r="AV106" s="131"/>
      <c r="AW106" s="131"/>
      <c r="AX106" s="131"/>
      <c r="AY106" s="132"/>
      <c r="AZ106" s="587">
        <f>AZ104/AZ105</f>
        <v>0</v>
      </c>
      <c r="BA106" s="589"/>
    </row>
    <row r="107" spans="1:53" x14ac:dyDescent="0.2">
      <c r="A107" s="145" t="s">
        <v>485</v>
      </c>
      <c r="B107" s="131"/>
      <c r="C107" s="131"/>
      <c r="D107" s="131"/>
      <c r="E107" s="131"/>
      <c r="F107" s="131"/>
      <c r="G107" s="131"/>
      <c r="H107" s="131"/>
      <c r="I107" s="131"/>
      <c r="J107" s="131"/>
      <c r="K107" s="132"/>
      <c r="L107" s="662">
        <v>0</v>
      </c>
      <c r="M107" s="664"/>
      <c r="N107" s="145" t="s">
        <v>485</v>
      </c>
      <c r="O107" s="131"/>
      <c r="P107" s="131"/>
      <c r="Q107" s="131"/>
      <c r="R107" s="131"/>
      <c r="S107" s="131"/>
      <c r="T107" s="131"/>
      <c r="U107" s="131"/>
      <c r="V107" s="131"/>
      <c r="W107" s="131"/>
      <c r="X107" s="131"/>
      <c r="Y107" s="132"/>
      <c r="Z107" s="662">
        <v>0</v>
      </c>
      <c r="AA107" s="664"/>
      <c r="AB107" s="145" t="s">
        <v>485</v>
      </c>
      <c r="AC107" s="131"/>
      <c r="AD107" s="131"/>
      <c r="AE107" s="131"/>
      <c r="AF107" s="131"/>
      <c r="AG107" s="131"/>
      <c r="AH107" s="131"/>
      <c r="AI107" s="131"/>
      <c r="AJ107" s="131"/>
      <c r="AK107" s="131"/>
      <c r="AL107" s="132"/>
      <c r="AM107" s="662">
        <v>0</v>
      </c>
      <c r="AN107" s="664"/>
      <c r="AO107" s="145" t="s">
        <v>485</v>
      </c>
      <c r="AP107" s="131"/>
      <c r="AQ107" s="131"/>
      <c r="AR107" s="131"/>
      <c r="AS107" s="131"/>
      <c r="AT107" s="131"/>
      <c r="AU107" s="131"/>
      <c r="AV107" s="131"/>
      <c r="AW107" s="131"/>
      <c r="AX107" s="131"/>
      <c r="AY107" s="132"/>
      <c r="AZ107" s="662">
        <v>0</v>
      </c>
      <c r="BA107" s="664"/>
    </row>
    <row r="108" spans="1:53" x14ac:dyDescent="0.2">
      <c r="A108" s="145" t="s">
        <v>495</v>
      </c>
      <c r="B108" s="131"/>
      <c r="C108" s="131"/>
      <c r="D108" s="131"/>
      <c r="E108" s="131"/>
      <c r="F108" s="131"/>
      <c r="G108" s="131"/>
      <c r="H108" s="131"/>
      <c r="I108" s="131"/>
      <c r="J108" s="131"/>
      <c r="K108" s="132"/>
      <c r="L108" s="587">
        <f>L107*L106</f>
        <v>0</v>
      </c>
      <c r="M108" s="589"/>
      <c r="N108" s="145" t="s">
        <v>495</v>
      </c>
      <c r="O108" s="131"/>
      <c r="P108" s="131"/>
      <c r="Q108" s="131"/>
      <c r="R108" s="131"/>
      <c r="S108" s="131"/>
      <c r="T108" s="131"/>
      <c r="U108" s="131"/>
      <c r="V108" s="131"/>
      <c r="W108" s="131"/>
      <c r="X108" s="131"/>
      <c r="Y108" s="132"/>
      <c r="Z108" s="587">
        <f>Z107*Z106</f>
        <v>0</v>
      </c>
      <c r="AA108" s="589"/>
      <c r="AB108" s="145" t="s">
        <v>495</v>
      </c>
      <c r="AC108" s="131"/>
      <c r="AD108" s="131"/>
      <c r="AE108" s="131"/>
      <c r="AF108" s="131"/>
      <c r="AG108" s="131"/>
      <c r="AH108" s="131"/>
      <c r="AI108" s="131"/>
      <c r="AJ108" s="131"/>
      <c r="AK108" s="131"/>
      <c r="AL108" s="132"/>
      <c r="AM108" s="587">
        <f>AM107*AM106</f>
        <v>0</v>
      </c>
      <c r="AN108" s="589"/>
      <c r="AO108" s="145" t="s">
        <v>495</v>
      </c>
      <c r="AP108" s="131"/>
      <c r="AQ108" s="131"/>
      <c r="AR108" s="131"/>
      <c r="AS108" s="131"/>
      <c r="AT108" s="131"/>
      <c r="AU108" s="131"/>
      <c r="AV108" s="131"/>
      <c r="AW108" s="131"/>
      <c r="AX108" s="131"/>
      <c r="AY108" s="132"/>
      <c r="AZ108" s="587">
        <f>AZ107*AZ106</f>
        <v>0</v>
      </c>
      <c r="BA108" s="589"/>
    </row>
    <row r="109" spans="1:53" x14ac:dyDescent="0.2">
      <c r="A109" s="130" t="str">
        <f>"Current Interest Earnings Through "&amp;Help!C17+1&amp;"-"&amp;Help!C17+2</f>
        <v>Current Interest Earnings Through 2012-2013</v>
      </c>
      <c r="B109" s="131"/>
      <c r="C109" s="131"/>
      <c r="D109" s="131"/>
      <c r="E109" s="131"/>
      <c r="F109" s="131"/>
      <c r="G109" s="131"/>
      <c r="H109" s="131"/>
      <c r="I109" s="131"/>
      <c r="J109" s="131"/>
      <c r="K109" s="132"/>
      <c r="L109" s="587">
        <f>SUM(J93:K102)</f>
        <v>0</v>
      </c>
      <c r="M109" s="589"/>
      <c r="N109" s="130" t="str">
        <f>"Current Interest Earnings Through "&amp;Help!C17+1&amp;"-"&amp;Help!C17+2</f>
        <v>Current Interest Earnings Through 2012-2013</v>
      </c>
      <c r="O109" s="131"/>
      <c r="P109" s="131"/>
      <c r="Q109" s="131"/>
      <c r="R109" s="131"/>
      <c r="S109" s="131"/>
      <c r="T109" s="131"/>
      <c r="U109" s="131"/>
      <c r="V109" s="131"/>
      <c r="W109" s="131"/>
      <c r="X109" s="131"/>
      <c r="Y109" s="132"/>
      <c r="Z109" s="587">
        <f>SUM(X93:Y102)</f>
        <v>0</v>
      </c>
      <c r="AA109" s="589"/>
      <c r="AB109" s="130" t="str">
        <f>"Current Interest Earnings Through "&amp;Help!C17+1&amp;"-"&amp;Help!C17+2</f>
        <v>Current Interest Earnings Through 2012-2013</v>
      </c>
      <c r="AC109" s="131"/>
      <c r="AD109" s="131"/>
      <c r="AE109" s="131"/>
      <c r="AF109" s="131"/>
      <c r="AG109" s="131"/>
      <c r="AH109" s="131"/>
      <c r="AI109" s="131"/>
      <c r="AJ109" s="131"/>
      <c r="AK109" s="131"/>
      <c r="AL109" s="132"/>
      <c r="AM109" s="587">
        <f>SUM(AK93:AL102)</f>
        <v>0</v>
      </c>
      <c r="AN109" s="589"/>
      <c r="AO109" s="130" t="str">
        <f>"Current Interest Earnings Through "&amp;Help!C17+1&amp;"-"&amp;Help!C17+2</f>
        <v>Current Interest Earnings Through 2012-2013</v>
      </c>
      <c r="AP109" s="131"/>
      <c r="AQ109" s="131"/>
      <c r="AR109" s="131"/>
      <c r="AS109" s="131"/>
      <c r="AT109" s="131"/>
      <c r="AU109" s="131"/>
      <c r="AV109" s="131"/>
      <c r="AW109" s="131"/>
      <c r="AX109" s="131"/>
      <c r="AY109" s="132"/>
      <c r="AZ109" s="587">
        <f>SUM(AX93:AY102)</f>
        <v>0</v>
      </c>
      <c r="BA109" s="589"/>
    </row>
    <row r="110" spans="1:53" ht="13.5" thickBot="1" x14ac:dyDescent="0.25">
      <c r="A110" s="139" t="str">
        <f>"Total Interest To Levy For "&amp;Help!C17+1&amp;"-"&amp;Help!C17+2</f>
        <v>Total Interest To Levy For 2012-2013</v>
      </c>
      <c r="B110" s="140"/>
      <c r="C110" s="140"/>
      <c r="D110" s="140"/>
      <c r="E110" s="140"/>
      <c r="F110" s="140"/>
      <c r="G110" s="140"/>
      <c r="H110" s="140"/>
      <c r="I110" s="140"/>
      <c r="J110" s="140"/>
      <c r="K110" s="141"/>
      <c r="L110" s="573">
        <f>L109+L108</f>
        <v>0</v>
      </c>
      <c r="M110" s="575"/>
      <c r="N110" s="139" t="str">
        <f>"Total Interest To Levy For "&amp;Help!C17+1&amp;"-"&amp;Help!C17+2</f>
        <v>Total Interest To Levy For 2012-2013</v>
      </c>
      <c r="O110" s="140"/>
      <c r="P110" s="140"/>
      <c r="Q110" s="140"/>
      <c r="R110" s="140"/>
      <c r="S110" s="140"/>
      <c r="T110" s="140"/>
      <c r="U110" s="140"/>
      <c r="V110" s="140"/>
      <c r="W110" s="140"/>
      <c r="X110" s="140"/>
      <c r="Y110" s="141"/>
      <c r="Z110" s="573">
        <f>Z109+Z108</f>
        <v>0</v>
      </c>
      <c r="AA110" s="575"/>
      <c r="AB110" s="139" t="str">
        <f>"Total Interest To Levy For "&amp;Help!C17+1&amp;"-"&amp;Help!C17+2</f>
        <v>Total Interest To Levy For 2012-2013</v>
      </c>
      <c r="AC110" s="140"/>
      <c r="AD110" s="140"/>
      <c r="AE110" s="140"/>
      <c r="AF110" s="140"/>
      <c r="AG110" s="140"/>
      <c r="AH110" s="140"/>
      <c r="AI110" s="140"/>
      <c r="AJ110" s="140"/>
      <c r="AK110" s="140"/>
      <c r="AL110" s="141"/>
      <c r="AM110" s="573">
        <f>AM109+AM108</f>
        <v>0</v>
      </c>
      <c r="AN110" s="575"/>
      <c r="AO110" s="139" t="str">
        <f>"Total Interest To Levy For "&amp;Help!C17+1&amp;"-"&amp;Help!C17+2</f>
        <v>Total Interest To Levy For 2012-2013</v>
      </c>
      <c r="AP110" s="140"/>
      <c r="AQ110" s="140"/>
      <c r="AR110" s="140"/>
      <c r="AS110" s="140"/>
      <c r="AT110" s="140"/>
      <c r="AU110" s="140"/>
      <c r="AV110" s="140"/>
      <c r="AW110" s="140"/>
      <c r="AX110" s="140"/>
      <c r="AY110" s="141"/>
      <c r="AZ110" s="573">
        <f>AZ109+AZ108</f>
        <v>0</v>
      </c>
      <c r="BA110" s="575"/>
    </row>
    <row r="111" spans="1:53" ht="13.5" thickTop="1" x14ac:dyDescent="0.2">
      <c r="A111" s="92" t="s">
        <v>496</v>
      </c>
      <c r="B111" s="93"/>
      <c r="C111" s="93"/>
      <c r="D111" s="93"/>
      <c r="E111" s="93"/>
      <c r="F111" s="93"/>
      <c r="G111" s="93"/>
      <c r="H111" s="93"/>
      <c r="I111" s="93"/>
      <c r="J111" s="93"/>
      <c r="K111" s="110"/>
      <c r="L111" s="608"/>
      <c r="M111" s="609"/>
      <c r="N111" s="92" t="s">
        <v>496</v>
      </c>
      <c r="O111" s="93"/>
      <c r="P111" s="93"/>
      <c r="R111" s="93"/>
      <c r="S111" s="93"/>
      <c r="T111" s="93"/>
      <c r="U111" s="93"/>
      <c r="V111" s="93"/>
      <c r="W111" s="93"/>
      <c r="X111" s="93"/>
      <c r="Y111" s="110"/>
      <c r="Z111" s="608"/>
      <c r="AA111" s="609"/>
      <c r="AB111" s="92" t="s">
        <v>496</v>
      </c>
      <c r="AC111" s="93"/>
      <c r="AD111" s="93"/>
      <c r="AE111" s="93"/>
      <c r="AF111" s="93"/>
      <c r="AG111" s="93"/>
      <c r="AH111" s="93"/>
      <c r="AI111" s="93"/>
      <c r="AJ111" s="93"/>
      <c r="AK111" s="93"/>
      <c r="AL111" s="110"/>
      <c r="AM111" s="608"/>
      <c r="AN111" s="609"/>
      <c r="AO111" s="92" t="s">
        <v>496</v>
      </c>
      <c r="AP111" s="93"/>
      <c r="AQ111" s="93"/>
      <c r="AR111" s="93"/>
      <c r="AS111" s="93"/>
      <c r="AT111" s="93"/>
      <c r="AU111" s="93"/>
      <c r="AV111" s="93"/>
      <c r="AW111" s="93"/>
      <c r="AX111" s="93"/>
      <c r="AY111" s="110"/>
      <c r="AZ111" s="608"/>
      <c r="BA111" s="609"/>
    </row>
    <row r="112" spans="1:53" x14ac:dyDescent="0.2">
      <c r="A112" s="155" t="str">
        <f>"Interest Earned But Unpaid 6-30-"&amp;Help!C17&amp;":"</f>
        <v>Interest Earned But Unpaid 6-30-2011:</v>
      </c>
      <c r="B112" s="116"/>
      <c r="C112" s="116"/>
      <c r="D112" s="116"/>
      <c r="E112" s="116"/>
      <c r="F112" s="116"/>
      <c r="G112" s="116"/>
      <c r="H112" s="116"/>
      <c r="I112" s="116"/>
      <c r="J112" s="116"/>
      <c r="K112" s="138"/>
      <c r="L112" s="656"/>
      <c r="M112" s="658"/>
      <c r="N112" s="155" t="str">
        <f>"Interest Earned But Unpaid 6-30-"&amp;Help!C17&amp;":"</f>
        <v>Interest Earned But Unpaid 6-30-2011:</v>
      </c>
      <c r="O112" s="116"/>
      <c r="P112" s="116"/>
      <c r="Q112" s="116"/>
      <c r="R112" s="116"/>
      <c r="S112" s="116"/>
      <c r="T112" s="116"/>
      <c r="U112" s="116"/>
      <c r="V112" s="116"/>
      <c r="W112" s="116"/>
      <c r="X112" s="116"/>
      <c r="Y112" s="138"/>
      <c r="Z112" s="656"/>
      <c r="AA112" s="658"/>
      <c r="AB112" s="155" t="str">
        <f>"Interest Earned But Unpaid 6-30-"&amp;Help!C17&amp;":"</f>
        <v>Interest Earned But Unpaid 6-30-2011:</v>
      </c>
      <c r="AC112" s="116"/>
      <c r="AD112" s="116"/>
      <c r="AE112" s="116"/>
      <c r="AF112" s="116"/>
      <c r="AG112" s="116"/>
      <c r="AH112" s="116"/>
      <c r="AI112" s="116"/>
      <c r="AJ112" s="116"/>
      <c r="AK112" s="116"/>
      <c r="AL112" s="138"/>
      <c r="AM112" s="656"/>
      <c r="AN112" s="658"/>
      <c r="AO112" s="155" t="str">
        <f>"Interest Earned But Unpaid 6-30-"&amp;Help!C17&amp;":"</f>
        <v>Interest Earned But Unpaid 6-30-2011:</v>
      </c>
      <c r="AP112" s="116"/>
      <c r="AQ112" s="116"/>
      <c r="AR112" s="116"/>
      <c r="AS112" s="116"/>
      <c r="AT112" s="116"/>
      <c r="AU112" s="116"/>
      <c r="AV112" s="116"/>
      <c r="AW112" s="116"/>
      <c r="AX112" s="116"/>
      <c r="AY112" s="138"/>
      <c r="AZ112" s="656"/>
      <c r="BA112" s="658"/>
    </row>
    <row r="113" spans="1:54" x14ac:dyDescent="0.2">
      <c r="A113" s="142" t="s">
        <v>489</v>
      </c>
      <c r="B113" s="131"/>
      <c r="C113" s="131"/>
      <c r="D113" s="131"/>
      <c r="E113" s="131"/>
      <c r="F113" s="131"/>
      <c r="G113" s="131"/>
      <c r="H113" s="131"/>
      <c r="I113" s="131"/>
      <c r="J113" s="131"/>
      <c r="K113" s="132"/>
      <c r="L113" s="570">
        <v>0</v>
      </c>
      <c r="M113" s="572"/>
      <c r="N113" s="142" t="s">
        <v>489</v>
      </c>
      <c r="O113" s="131"/>
      <c r="P113" s="131"/>
      <c r="Q113" s="131"/>
      <c r="R113" s="131"/>
      <c r="S113" s="131"/>
      <c r="T113" s="131"/>
      <c r="U113" s="131"/>
      <c r="V113" s="131"/>
      <c r="W113" s="131"/>
      <c r="X113" s="131"/>
      <c r="Y113" s="132"/>
      <c r="Z113" s="570">
        <v>0</v>
      </c>
      <c r="AA113" s="572"/>
      <c r="AB113" s="142" t="s">
        <v>489</v>
      </c>
      <c r="AC113" s="131"/>
      <c r="AD113" s="131"/>
      <c r="AE113" s="131"/>
      <c r="AF113" s="131"/>
      <c r="AG113" s="131"/>
      <c r="AH113" s="131"/>
      <c r="AI113" s="131"/>
      <c r="AJ113" s="131"/>
      <c r="AK113" s="131"/>
      <c r="AL113" s="132"/>
      <c r="AM113" s="570">
        <v>0</v>
      </c>
      <c r="AN113" s="572"/>
      <c r="AO113" s="142" t="s">
        <v>489</v>
      </c>
      <c r="AP113" s="131"/>
      <c r="AQ113" s="131"/>
      <c r="AR113" s="131"/>
      <c r="AS113" s="131"/>
      <c r="AT113" s="131"/>
      <c r="AU113" s="131"/>
      <c r="AV113" s="131"/>
      <c r="AW113" s="131"/>
      <c r="AX113" s="131"/>
      <c r="AY113" s="132"/>
      <c r="AZ113" s="570">
        <v>0</v>
      </c>
      <c r="BA113" s="572"/>
    </row>
    <row r="114" spans="1:54" x14ac:dyDescent="0.2">
      <c r="A114" s="142" t="s">
        <v>490</v>
      </c>
      <c r="B114" s="131"/>
      <c r="C114" s="131"/>
      <c r="D114" s="131"/>
      <c r="E114" s="131"/>
      <c r="F114" s="131"/>
      <c r="G114" s="131"/>
      <c r="H114" s="131"/>
      <c r="I114" s="131"/>
      <c r="J114" s="131"/>
      <c r="K114" s="132"/>
      <c r="L114" s="570">
        <v>0</v>
      </c>
      <c r="M114" s="572"/>
      <c r="N114" s="142" t="s">
        <v>490</v>
      </c>
      <c r="O114" s="131"/>
      <c r="P114" s="131"/>
      <c r="Q114" s="131"/>
      <c r="R114" s="131"/>
      <c r="S114" s="131"/>
      <c r="T114" s="131"/>
      <c r="U114" s="131"/>
      <c r="V114" s="131"/>
      <c r="W114" s="131"/>
      <c r="X114" s="131"/>
      <c r="Y114" s="132"/>
      <c r="Z114" s="570">
        <v>0</v>
      </c>
      <c r="AA114" s="572"/>
      <c r="AB114" s="142" t="s">
        <v>490</v>
      </c>
      <c r="AC114" s="131"/>
      <c r="AD114" s="131"/>
      <c r="AE114" s="131"/>
      <c r="AF114" s="131"/>
      <c r="AG114" s="131"/>
      <c r="AH114" s="131"/>
      <c r="AI114" s="131"/>
      <c r="AJ114" s="131"/>
      <c r="AK114" s="131"/>
      <c r="AL114" s="132"/>
      <c r="AM114" s="570">
        <v>0</v>
      </c>
      <c r="AN114" s="572"/>
      <c r="AO114" s="142" t="s">
        <v>490</v>
      </c>
      <c r="AP114" s="131"/>
      <c r="AQ114" s="131"/>
      <c r="AR114" s="131"/>
      <c r="AS114" s="131"/>
      <c r="AT114" s="131"/>
      <c r="AU114" s="131"/>
      <c r="AV114" s="131"/>
      <c r="AW114" s="131"/>
      <c r="AX114" s="131"/>
      <c r="AY114" s="132"/>
      <c r="AZ114" s="570">
        <v>0</v>
      </c>
      <c r="BA114" s="572"/>
    </row>
    <row r="115" spans="1:54" x14ac:dyDescent="0.2">
      <c r="A115" s="145" t="str">
        <f>"Interest Earnings "&amp;Help!C17&amp;"-"&amp;Help!C17+1</f>
        <v>Interest Earnings 2011-2012</v>
      </c>
      <c r="B115" s="131"/>
      <c r="C115" s="131"/>
      <c r="D115" s="131"/>
      <c r="E115" s="131"/>
      <c r="F115" s="131"/>
      <c r="G115" s="131"/>
      <c r="H115" s="131"/>
      <c r="I115" s="131"/>
      <c r="J115" s="131"/>
      <c r="K115" s="132"/>
      <c r="L115" s="570">
        <v>0</v>
      </c>
      <c r="M115" s="572"/>
      <c r="N115" s="145" t="str">
        <f>"Interest Earnings "&amp;Help!C17&amp;"-"&amp;Help!C17+1</f>
        <v>Interest Earnings 2011-2012</v>
      </c>
      <c r="O115" s="131"/>
      <c r="P115" s="131"/>
      <c r="Q115" s="131"/>
      <c r="R115" s="131"/>
      <c r="S115" s="131"/>
      <c r="T115" s="131"/>
      <c r="U115" s="131"/>
      <c r="V115" s="131"/>
      <c r="W115" s="131"/>
      <c r="X115" s="131"/>
      <c r="Y115" s="132"/>
      <c r="Z115" s="570">
        <v>0</v>
      </c>
      <c r="AA115" s="572"/>
      <c r="AB115" s="145" t="str">
        <f>"Interest Earnings "&amp;Help!C17&amp;"-"&amp;Help!C17+1</f>
        <v>Interest Earnings 2011-2012</v>
      </c>
      <c r="AC115" s="131"/>
      <c r="AD115" s="131"/>
      <c r="AE115" s="131"/>
      <c r="AF115" s="131"/>
      <c r="AG115" s="131"/>
      <c r="AH115" s="131"/>
      <c r="AI115" s="131"/>
      <c r="AJ115" s="131"/>
      <c r="AK115" s="131"/>
      <c r="AL115" s="132"/>
      <c r="AM115" s="570">
        <v>0</v>
      </c>
      <c r="AN115" s="572"/>
      <c r="AO115" s="145" t="str">
        <f>"Interest Earnings "&amp;Help!C17&amp;"-"&amp;Help!C17+1</f>
        <v>Interest Earnings 2011-2012</v>
      </c>
      <c r="AP115" s="131"/>
      <c r="AQ115" s="131"/>
      <c r="AR115" s="131"/>
      <c r="AS115" s="131"/>
      <c r="AT115" s="131"/>
      <c r="AU115" s="131"/>
      <c r="AV115" s="131"/>
      <c r="AW115" s="131"/>
      <c r="AX115" s="131"/>
      <c r="AY115" s="132"/>
      <c r="AZ115" s="570">
        <v>0</v>
      </c>
      <c r="BA115" s="572"/>
    </row>
    <row r="116" spans="1:54" x14ac:dyDescent="0.2">
      <c r="A116" s="145" t="str">
        <f>"Coupons Paid Through "&amp;Help!C17&amp;"-"&amp;Help!C17+1</f>
        <v>Coupons Paid Through 2011-2012</v>
      </c>
      <c r="B116" s="131"/>
      <c r="C116" s="131"/>
      <c r="D116" s="131"/>
      <c r="E116" s="131"/>
      <c r="F116" s="131"/>
      <c r="G116" s="131"/>
      <c r="H116" s="131"/>
      <c r="I116" s="131"/>
      <c r="J116" s="131"/>
      <c r="K116" s="132"/>
      <c r="L116" s="570">
        <v>0</v>
      </c>
      <c r="M116" s="572"/>
      <c r="N116" s="145" t="str">
        <f>"Coupons Paid Through "&amp;Help!C17&amp;"-"&amp;Help!C17+1</f>
        <v>Coupons Paid Through 2011-2012</v>
      </c>
      <c r="O116" s="131"/>
      <c r="P116" s="131"/>
      <c r="Q116" s="131"/>
      <c r="R116" s="131"/>
      <c r="S116" s="131"/>
      <c r="T116" s="131"/>
      <c r="U116" s="131"/>
      <c r="V116" s="131"/>
      <c r="W116" s="131"/>
      <c r="X116" s="131"/>
      <c r="Y116" s="132"/>
      <c r="Z116" s="570">
        <v>0</v>
      </c>
      <c r="AA116" s="572"/>
      <c r="AB116" s="145" t="str">
        <f>"Coupons Paid Through "&amp;Help!C17&amp;"-"&amp;Help!C17+1</f>
        <v>Coupons Paid Through 2011-2012</v>
      </c>
      <c r="AC116" s="131"/>
      <c r="AD116" s="131"/>
      <c r="AE116" s="131"/>
      <c r="AF116" s="131"/>
      <c r="AG116" s="131"/>
      <c r="AH116" s="131"/>
      <c r="AI116" s="131"/>
      <c r="AJ116" s="131"/>
      <c r="AK116" s="131"/>
      <c r="AL116" s="132"/>
      <c r="AM116" s="570">
        <v>0</v>
      </c>
      <c r="AN116" s="572"/>
      <c r="AO116" s="145" t="str">
        <f>"Coupons Paid Through "&amp;Help!C17&amp;"-"&amp;Help!C17+1</f>
        <v>Coupons Paid Through 2011-2012</v>
      </c>
      <c r="AP116" s="131"/>
      <c r="AQ116" s="131"/>
      <c r="AR116" s="131"/>
      <c r="AS116" s="131"/>
      <c r="AT116" s="131"/>
      <c r="AU116" s="131"/>
      <c r="AV116" s="131"/>
      <c r="AW116" s="131"/>
      <c r="AX116" s="131"/>
      <c r="AY116" s="132"/>
      <c r="AZ116" s="570">
        <v>0</v>
      </c>
      <c r="BA116" s="572"/>
    </row>
    <row r="117" spans="1:54" x14ac:dyDescent="0.2">
      <c r="A117" s="145" t="str">
        <f>"Interest Earned But Unpaid 6-30-"&amp;Help!C17+1&amp;":"</f>
        <v>Interest Earned But Unpaid 6-30-2012:</v>
      </c>
      <c r="B117" s="131"/>
      <c r="C117" s="131"/>
      <c r="D117" s="131"/>
      <c r="E117" s="131"/>
      <c r="F117" s="131"/>
      <c r="G117" s="131"/>
      <c r="H117" s="131"/>
      <c r="I117" s="131"/>
      <c r="J117" s="131"/>
      <c r="K117" s="132"/>
      <c r="L117" s="662"/>
      <c r="M117" s="664"/>
      <c r="N117" s="145" t="str">
        <f>"Interest Earned But Unpaid 6-30-"&amp;Help!C17+1&amp;":"</f>
        <v>Interest Earned But Unpaid 6-30-2012:</v>
      </c>
      <c r="O117" s="131"/>
      <c r="P117" s="131"/>
      <c r="Q117" s="131"/>
      <c r="R117" s="131"/>
      <c r="S117" s="131"/>
      <c r="T117" s="131"/>
      <c r="U117" s="131"/>
      <c r="V117" s="131"/>
      <c r="W117" s="131"/>
      <c r="X117" s="131"/>
      <c r="Y117" s="132"/>
      <c r="Z117" s="662"/>
      <c r="AA117" s="664"/>
      <c r="AB117" s="145" t="str">
        <f>"Interest Earned But Unpaid 6-30-"&amp;Help!C17+1&amp;":"</f>
        <v>Interest Earned But Unpaid 6-30-2012:</v>
      </c>
      <c r="AC117" s="131"/>
      <c r="AD117" s="131"/>
      <c r="AE117" s="131"/>
      <c r="AF117" s="131"/>
      <c r="AG117" s="131"/>
      <c r="AH117" s="131"/>
      <c r="AI117" s="131"/>
      <c r="AJ117" s="131"/>
      <c r="AK117" s="131"/>
      <c r="AL117" s="132"/>
      <c r="AM117" s="662"/>
      <c r="AN117" s="664"/>
      <c r="AO117" s="145" t="str">
        <f>"Interest Earned But Unpaid 6-30-"&amp;Help!C17+1&amp;":"</f>
        <v>Interest Earned But Unpaid 6-30-2012:</v>
      </c>
      <c r="AP117" s="131"/>
      <c r="AQ117" s="131"/>
      <c r="AR117" s="131"/>
      <c r="AS117" s="131"/>
      <c r="AT117" s="131"/>
      <c r="AU117" s="131"/>
      <c r="AV117" s="131"/>
      <c r="AW117" s="131"/>
      <c r="AX117" s="131"/>
      <c r="AY117" s="132"/>
      <c r="AZ117" s="662"/>
      <c r="BA117" s="664"/>
    </row>
    <row r="118" spans="1:54" x14ac:dyDescent="0.2">
      <c r="A118" s="142" t="s">
        <v>489</v>
      </c>
      <c r="B118" s="131"/>
      <c r="C118" s="131"/>
      <c r="D118" s="131"/>
      <c r="E118" s="131"/>
      <c r="F118" s="131"/>
      <c r="G118" s="131"/>
      <c r="H118" s="131"/>
      <c r="I118" s="131"/>
      <c r="J118" s="131"/>
      <c r="K118" s="132"/>
      <c r="L118" s="570">
        <v>0</v>
      </c>
      <c r="M118" s="572"/>
      <c r="N118" s="142" t="s">
        <v>489</v>
      </c>
      <c r="O118" s="131"/>
      <c r="P118" s="131"/>
      <c r="Q118" s="131"/>
      <c r="R118" s="131"/>
      <c r="S118" s="131"/>
      <c r="T118" s="131"/>
      <c r="U118" s="131"/>
      <c r="V118" s="131"/>
      <c r="W118" s="131"/>
      <c r="X118" s="131"/>
      <c r="Y118" s="132"/>
      <c r="Z118" s="570">
        <v>0</v>
      </c>
      <c r="AA118" s="572"/>
      <c r="AB118" s="142" t="s">
        <v>489</v>
      </c>
      <c r="AC118" s="131"/>
      <c r="AD118" s="131"/>
      <c r="AE118" s="131"/>
      <c r="AF118" s="131"/>
      <c r="AG118" s="131"/>
      <c r="AH118" s="131"/>
      <c r="AI118" s="131"/>
      <c r="AJ118" s="131"/>
      <c r="AK118" s="131"/>
      <c r="AL118" s="132"/>
      <c r="AM118" s="570">
        <v>0</v>
      </c>
      <c r="AN118" s="572"/>
      <c r="AO118" s="142" t="s">
        <v>489</v>
      </c>
      <c r="AP118" s="131"/>
      <c r="AQ118" s="131"/>
      <c r="AR118" s="131"/>
      <c r="AS118" s="131"/>
      <c r="AT118" s="131"/>
      <c r="AU118" s="131"/>
      <c r="AV118" s="131"/>
      <c r="AW118" s="131"/>
      <c r="AX118" s="131"/>
      <c r="AY118" s="132"/>
      <c r="AZ118" s="570">
        <v>0</v>
      </c>
      <c r="BA118" s="572"/>
    </row>
    <row r="119" spans="1:54" ht="13.5" thickBot="1" x14ac:dyDescent="0.25">
      <c r="A119" s="144" t="s">
        <v>490</v>
      </c>
      <c r="B119" s="140"/>
      <c r="C119" s="140"/>
      <c r="D119" s="140"/>
      <c r="E119" s="140"/>
      <c r="F119" s="140"/>
      <c r="G119" s="140"/>
      <c r="H119" s="140"/>
      <c r="I119" s="140"/>
      <c r="J119" s="140"/>
      <c r="K119" s="141"/>
      <c r="L119" s="637">
        <v>0</v>
      </c>
      <c r="M119" s="638"/>
      <c r="N119" s="144" t="s">
        <v>490</v>
      </c>
      <c r="O119" s="140"/>
      <c r="P119" s="140"/>
      <c r="Q119" s="140"/>
      <c r="R119" s="140"/>
      <c r="S119" s="140"/>
      <c r="T119" s="140"/>
      <c r="U119" s="140"/>
      <c r="V119" s="140"/>
      <c r="W119" s="140"/>
      <c r="X119" s="140"/>
      <c r="Y119" s="141"/>
      <c r="Z119" s="637">
        <v>0</v>
      </c>
      <c r="AA119" s="638"/>
      <c r="AB119" s="144" t="s">
        <v>490</v>
      </c>
      <c r="AC119" s="140"/>
      <c r="AD119" s="140"/>
      <c r="AE119" s="140"/>
      <c r="AF119" s="140"/>
      <c r="AG119" s="140"/>
      <c r="AH119" s="140"/>
      <c r="AI119" s="140"/>
      <c r="AJ119" s="140"/>
      <c r="AK119" s="140"/>
      <c r="AL119" s="141"/>
      <c r="AM119" s="637">
        <v>0</v>
      </c>
      <c r="AN119" s="638"/>
      <c r="AO119" s="144" t="s">
        <v>490</v>
      </c>
      <c r="AP119" s="140"/>
      <c r="AQ119" s="140"/>
      <c r="AR119" s="140"/>
      <c r="AS119" s="140"/>
      <c r="AT119" s="140"/>
      <c r="AU119" s="140"/>
      <c r="AV119" s="140"/>
      <c r="AW119" s="140"/>
      <c r="AX119" s="140"/>
      <c r="AY119" s="141"/>
      <c r="AZ119" s="637">
        <v>0</v>
      </c>
      <c r="BA119" s="638"/>
    </row>
    <row r="120" spans="1:54" ht="13.5" thickTop="1" x14ac:dyDescent="0.2">
      <c r="A120" s="157" t="str">
        <f>A60</f>
        <v>S.A.&amp;I. Form 2651R99 Entity: City Name City, 99</v>
      </c>
      <c r="J120" s="639">
        <f ca="1">Coversheets!$BI$50</f>
        <v>41858.327887268519</v>
      </c>
      <c r="K120" s="639"/>
      <c r="L120" s="639"/>
      <c r="M120" s="639"/>
      <c r="N120" s="157" t="str">
        <f>A60</f>
        <v>S.A.&amp;I. Form 2651R99 Entity: City Name City, 99</v>
      </c>
      <c r="X120" s="639">
        <f ca="1">Coversheets!$BI$50</f>
        <v>41858.327887268519</v>
      </c>
      <c r="Y120" s="639"/>
      <c r="Z120" s="639"/>
      <c r="AA120" s="639"/>
      <c r="AB120" s="157" t="str">
        <f>A60</f>
        <v>S.A.&amp;I. Form 2651R99 Entity: City Name City, 99</v>
      </c>
      <c r="AK120" s="639">
        <f ca="1">Coversheets!$BI$50</f>
        <v>41858.327887268519</v>
      </c>
      <c r="AL120" s="639"/>
      <c r="AM120" s="639"/>
      <c r="AN120" s="639"/>
      <c r="AO120" s="157" t="str">
        <f>A60</f>
        <v>S.A.&amp;I. Form 2651R99 Entity: City Name City, 99</v>
      </c>
      <c r="AX120" s="639">
        <f ca="1">Coversheets!$BI$50</f>
        <v>41858.327887268519</v>
      </c>
      <c r="AY120" s="639"/>
      <c r="AZ120" s="639"/>
      <c r="BA120" s="639"/>
    </row>
    <row r="121" spans="1:54" ht="22.5" customHeight="1" x14ac:dyDescent="0.25">
      <c r="A121" s="632" t="str">
        <f>"SINKING FUND ACCOUNTS COVERING THE PERIOD JULY 1, "&amp;Help!C17&amp;", to JUNE 30, "&amp;Help!C17+1</f>
        <v>SINKING FUND ACCOUNTS COVERING THE PERIOD JULY 1, 2011, to JUNE 30, 2012</v>
      </c>
      <c r="B121" s="632"/>
      <c r="C121" s="632"/>
      <c r="D121" s="632"/>
      <c r="E121" s="632"/>
      <c r="F121" s="632"/>
      <c r="G121" s="632"/>
      <c r="H121" s="632"/>
      <c r="I121" s="632"/>
      <c r="J121" s="632"/>
      <c r="K121" s="632"/>
      <c r="L121" s="632"/>
      <c r="M121" s="632"/>
      <c r="N121" s="632" t="str">
        <f>A121</f>
        <v>SINKING FUND ACCOUNTS COVERING THE PERIOD JULY 1, 2011, to JUNE 30, 2012</v>
      </c>
      <c r="O121" s="632"/>
      <c r="P121" s="632"/>
      <c r="Q121" s="632"/>
      <c r="R121" s="632"/>
      <c r="S121" s="632"/>
      <c r="T121" s="632"/>
      <c r="U121" s="632"/>
      <c r="V121" s="632"/>
      <c r="W121" s="632"/>
      <c r="X121" s="632"/>
      <c r="Y121" s="632"/>
      <c r="Z121" s="632"/>
      <c r="AA121" s="632"/>
      <c r="AB121" s="632" t="str">
        <f>N121</f>
        <v>SINKING FUND ACCOUNTS COVERING THE PERIOD JULY 1, 2011, to JUNE 30, 2012</v>
      </c>
      <c r="AC121" s="632"/>
      <c r="AD121" s="632"/>
      <c r="AE121" s="632"/>
      <c r="AF121" s="632"/>
      <c r="AG121" s="632"/>
      <c r="AH121" s="632"/>
      <c r="AI121" s="632"/>
      <c r="AJ121" s="632"/>
      <c r="AK121" s="632"/>
      <c r="AL121" s="632"/>
      <c r="AM121" s="632"/>
      <c r="AN121" s="632"/>
      <c r="AO121" s="632" t="str">
        <f>AB121</f>
        <v>SINKING FUND ACCOUNTS COVERING THE PERIOD JULY 1, 2011, to JUNE 30, 2012</v>
      </c>
      <c r="AP121" s="632"/>
      <c r="AQ121" s="632"/>
      <c r="AR121" s="632"/>
      <c r="AS121" s="632"/>
      <c r="AT121" s="632"/>
      <c r="AU121" s="632"/>
      <c r="AV121" s="632"/>
      <c r="AW121" s="632"/>
      <c r="AX121" s="632"/>
      <c r="AY121" s="632"/>
      <c r="AZ121" s="632"/>
      <c r="BA121" s="632"/>
      <c r="BB121" s="632"/>
    </row>
    <row r="122" spans="1:54" ht="22.5" customHeight="1" x14ac:dyDescent="0.25">
      <c r="A122" s="632" t="str">
        <f>"ESTIMATE OF NEEDS FOR "&amp;Help!C17+1&amp;"-"&amp;Help!C17+2</f>
        <v>ESTIMATE OF NEEDS FOR 2012-2013</v>
      </c>
      <c r="B122" s="632"/>
      <c r="C122" s="632"/>
      <c r="D122" s="632"/>
      <c r="E122" s="632"/>
      <c r="F122" s="632"/>
      <c r="G122" s="632"/>
      <c r="H122" s="632"/>
      <c r="I122" s="632"/>
      <c r="J122" s="632"/>
      <c r="K122" s="632"/>
      <c r="L122" s="632"/>
      <c r="M122" s="632"/>
      <c r="N122" s="632" t="str">
        <f>A122</f>
        <v>ESTIMATE OF NEEDS FOR 2012-2013</v>
      </c>
      <c r="O122" s="632"/>
      <c r="P122" s="632"/>
      <c r="Q122" s="632"/>
      <c r="R122" s="632"/>
      <c r="S122" s="632"/>
      <c r="T122" s="632"/>
      <c r="U122" s="632"/>
      <c r="V122" s="632"/>
      <c r="W122" s="632"/>
      <c r="X122" s="632"/>
      <c r="Y122" s="632"/>
      <c r="Z122" s="632"/>
      <c r="AA122" s="632"/>
      <c r="AB122" s="632" t="str">
        <f>N122</f>
        <v>ESTIMATE OF NEEDS FOR 2012-2013</v>
      </c>
      <c r="AC122" s="632"/>
      <c r="AD122" s="632"/>
      <c r="AE122" s="632"/>
      <c r="AF122" s="632"/>
      <c r="AG122" s="632"/>
      <c r="AH122" s="632"/>
      <c r="AI122" s="632"/>
      <c r="AJ122" s="632"/>
      <c r="AK122" s="632"/>
      <c r="AL122" s="632"/>
      <c r="AM122" s="632"/>
      <c r="AN122" s="632"/>
      <c r="AO122" s="632" t="str">
        <f>AB122</f>
        <v>ESTIMATE OF NEEDS FOR 2012-2013</v>
      </c>
      <c r="AP122" s="632"/>
      <c r="AQ122" s="632"/>
      <c r="AR122" s="632"/>
      <c r="AS122" s="632"/>
      <c r="AT122" s="632"/>
      <c r="AU122" s="632"/>
      <c r="AV122" s="632"/>
      <c r="AW122" s="632"/>
      <c r="AX122" s="632"/>
      <c r="AY122" s="632"/>
      <c r="AZ122" s="632"/>
      <c r="BA122" s="632"/>
      <c r="BB122" s="632"/>
    </row>
    <row r="123" spans="1:54" ht="13.5" thickBot="1" x14ac:dyDescent="0.25">
      <c r="A123" s="81" t="s">
        <v>466</v>
      </c>
      <c r="M123" s="121" t="s">
        <v>657</v>
      </c>
      <c r="N123" s="81" t="s">
        <v>466</v>
      </c>
      <c r="AA123" s="121" t="s">
        <v>658</v>
      </c>
      <c r="AB123" s="81" t="s">
        <v>466</v>
      </c>
      <c r="AN123" s="121">
        <v>2</v>
      </c>
      <c r="AO123" s="81" t="s">
        <v>466</v>
      </c>
      <c r="BA123" s="121"/>
      <c r="BB123" s="121" t="s">
        <v>30</v>
      </c>
    </row>
    <row r="124" spans="1:54" ht="14.25" thickTop="1" thickBot="1" x14ac:dyDescent="0.25">
      <c r="A124" s="122" t="str">
        <f>"Schedule 1, Detail of Bond and Coupon Indebtedness as of June 30, "&amp;Help!C17+1&amp;" - Not Affecting Homesteads (New)"</f>
        <v>Schedule 1, Detail of Bond and Coupon Indebtedness as of June 30, 2012 - Not Affecting Homesteads (New)</v>
      </c>
      <c r="B124" s="123"/>
      <c r="C124" s="123"/>
      <c r="D124" s="123"/>
      <c r="E124" s="123"/>
      <c r="F124" s="123"/>
      <c r="G124" s="123"/>
      <c r="H124" s="123"/>
      <c r="I124" s="123"/>
      <c r="J124" s="123"/>
      <c r="K124" s="123"/>
      <c r="L124" s="123"/>
      <c r="M124" s="124"/>
      <c r="N124" s="122" t="str">
        <f>"Schedule 1, Detail of Bond and Coupon Indebtedness as of June 30, "&amp;Help!C17+1&amp;" - Not Affecting Homesteads (New)"</f>
        <v>Schedule 1, Detail of Bond and Coupon Indebtedness as of June 30, 2012 - Not Affecting Homesteads (New)</v>
      </c>
      <c r="O124" s="123"/>
      <c r="P124" s="123"/>
      <c r="Q124" s="123"/>
      <c r="R124" s="123"/>
      <c r="S124" s="123"/>
      <c r="T124" s="123"/>
      <c r="U124" s="123"/>
      <c r="V124" s="123"/>
      <c r="W124" s="123"/>
      <c r="X124" s="123"/>
      <c r="Y124" s="123"/>
      <c r="Z124" s="123"/>
      <c r="AA124" s="124"/>
      <c r="AB124" s="122" t="str">
        <f>"Schedule 2, Detail of Judgement Indebtedness as of June 30, "&amp;Help!C17+1&amp;" - Not Affecting Homesteads (New)"</f>
        <v>Schedule 2, Detail of Judgement Indebtedness as of June 30, 2012 - Not Affecting Homesteads (New)</v>
      </c>
      <c r="AC124" s="123"/>
      <c r="AD124" s="123"/>
      <c r="AE124" s="123"/>
      <c r="AF124" s="123"/>
      <c r="AG124" s="123"/>
      <c r="AH124" s="123"/>
      <c r="AI124" s="123"/>
      <c r="AJ124" s="123"/>
      <c r="AK124" s="123"/>
      <c r="AL124" s="123"/>
      <c r="AM124" s="123"/>
      <c r="AN124" s="124"/>
      <c r="AO124" s="633" t="str">
        <f>"Schedule 2, Detail of Judgement Indebtedness as of June 30, "&amp;Help!C17+1&amp;" - Not Affecting Homesteads (New) (Continued)"</f>
        <v>Schedule 2, Detail of Judgement Indebtedness as of June 30, 2012 - Not Affecting Homesteads (New) (Continued)</v>
      </c>
      <c r="AP124" s="634"/>
      <c r="AQ124" s="634"/>
      <c r="AR124" s="634"/>
      <c r="AS124" s="634"/>
      <c r="AT124" s="634"/>
      <c r="AU124" s="634"/>
      <c r="AV124" s="634"/>
      <c r="AW124" s="634"/>
      <c r="AX124" s="634"/>
      <c r="AY124" s="634"/>
      <c r="AZ124" s="634"/>
      <c r="BA124" s="634"/>
      <c r="BB124" s="635"/>
    </row>
    <row r="125" spans="1:54" ht="14.25" thickTop="1" thickBot="1" x14ac:dyDescent="0.25">
      <c r="A125" s="92" t="s">
        <v>467</v>
      </c>
      <c r="B125" s="93"/>
      <c r="C125" s="93"/>
      <c r="D125" s="93"/>
      <c r="E125" s="93"/>
      <c r="F125" s="93"/>
      <c r="G125" s="93"/>
      <c r="H125" s="93"/>
      <c r="I125" s="93"/>
      <c r="J125" s="93"/>
      <c r="K125" s="93"/>
      <c r="L125" s="621" t="s">
        <v>798</v>
      </c>
      <c r="M125" s="609"/>
      <c r="N125" s="92" t="s">
        <v>467</v>
      </c>
      <c r="O125" s="93"/>
      <c r="P125" s="93"/>
      <c r="Q125" s="93"/>
      <c r="R125" s="93"/>
      <c r="S125" s="93"/>
      <c r="T125" s="93"/>
      <c r="U125" s="93"/>
      <c r="V125" s="93"/>
      <c r="W125" s="93"/>
      <c r="X125" s="93"/>
      <c r="Y125" s="621" t="s">
        <v>504</v>
      </c>
      <c r="Z125" s="621"/>
      <c r="AA125" s="609"/>
      <c r="AB125" s="122" t="s">
        <v>508</v>
      </c>
      <c r="AC125" s="123"/>
      <c r="AD125" s="123"/>
      <c r="AE125" s="123"/>
      <c r="AF125" s="123"/>
      <c r="AG125" s="123"/>
      <c r="AH125" s="123"/>
      <c r="AI125" s="123"/>
      <c r="AJ125" s="123"/>
      <c r="AK125" s="123"/>
      <c r="AL125" s="123"/>
      <c r="AM125" s="123"/>
      <c r="AN125" s="124"/>
      <c r="AO125" s="652"/>
      <c r="AP125" s="623"/>
      <c r="AQ125" s="623"/>
      <c r="AR125" s="623"/>
      <c r="AS125" s="623"/>
      <c r="AT125" s="623"/>
      <c r="AU125" s="623"/>
      <c r="AV125" s="623"/>
      <c r="AW125" s="623"/>
      <c r="AX125" s="623"/>
      <c r="AY125" s="623"/>
      <c r="AZ125" s="623"/>
      <c r="BA125" s="623"/>
      <c r="BB125" s="627"/>
    </row>
    <row r="126" spans="1:54" ht="14.25" thickTop="1" thickBot="1" x14ac:dyDescent="0.25">
      <c r="A126" s="105"/>
      <c r="B126" s="106"/>
      <c r="C126" s="106"/>
      <c r="D126" s="106"/>
      <c r="E126" s="106"/>
      <c r="F126" s="106"/>
      <c r="G126" s="106"/>
      <c r="H126" s="106"/>
      <c r="I126" s="106"/>
      <c r="J126" s="106"/>
      <c r="K126" s="106"/>
      <c r="L126" s="596" t="s">
        <v>468</v>
      </c>
      <c r="M126" s="597"/>
      <c r="N126" s="105"/>
      <c r="O126" s="106"/>
      <c r="P126" s="106"/>
      <c r="Q126" s="106"/>
      <c r="R126" s="106"/>
      <c r="S126" s="106"/>
      <c r="T126" s="106"/>
      <c r="U126" s="106"/>
      <c r="V126" s="106"/>
      <c r="W126" s="106"/>
      <c r="X126" s="106"/>
      <c r="Y126" s="596" t="s">
        <v>468</v>
      </c>
      <c r="Z126" s="596"/>
      <c r="AA126" s="597"/>
      <c r="AB126" s="127" t="s">
        <v>509</v>
      </c>
      <c r="AC126" s="128"/>
      <c r="AD126" s="128"/>
      <c r="AE126" s="128"/>
      <c r="AF126" s="129"/>
      <c r="AG126" s="598"/>
      <c r="AH126" s="598"/>
      <c r="AI126" s="598"/>
      <c r="AJ126" s="598"/>
      <c r="AK126" s="598"/>
      <c r="AL126" s="598"/>
      <c r="AM126" s="598"/>
      <c r="AN126" s="598"/>
      <c r="AO126" s="598"/>
      <c r="AP126" s="598"/>
      <c r="AQ126" s="598"/>
      <c r="AR126" s="598"/>
      <c r="AS126" s="598"/>
      <c r="AT126" s="598"/>
      <c r="AU126" s="598"/>
      <c r="AV126" s="598"/>
      <c r="AW126" s="598"/>
      <c r="AX126" s="598"/>
      <c r="AY126" s="598"/>
      <c r="AZ126" s="598"/>
      <c r="BA126" s="607" t="s">
        <v>158</v>
      </c>
      <c r="BB126" s="607"/>
    </row>
    <row r="127" spans="1:54" ht="13.5" thickTop="1" x14ac:dyDescent="0.2">
      <c r="A127" s="92" t="s">
        <v>469</v>
      </c>
      <c r="B127" s="93"/>
      <c r="C127" s="93"/>
      <c r="D127" s="93"/>
      <c r="E127" s="93"/>
      <c r="F127" s="93"/>
      <c r="G127" s="93"/>
      <c r="H127" s="93"/>
      <c r="I127" s="93"/>
      <c r="J127" s="93"/>
      <c r="K127" s="93"/>
      <c r="L127" s="672">
        <v>31959</v>
      </c>
      <c r="M127" s="673"/>
      <c r="N127" s="92" t="s">
        <v>505</v>
      </c>
      <c r="O127" s="93"/>
      <c r="P127" s="93"/>
      <c r="Q127" s="93"/>
      <c r="R127" s="93"/>
      <c r="S127" s="93"/>
      <c r="T127" s="93"/>
      <c r="U127" s="93"/>
      <c r="V127" s="93"/>
      <c r="W127" s="93"/>
      <c r="X127" s="110"/>
      <c r="Y127" s="92"/>
      <c r="Z127" s="93"/>
      <c r="AA127" s="110"/>
      <c r="AB127" s="130" t="s">
        <v>510</v>
      </c>
      <c r="AC127" s="131"/>
      <c r="AD127" s="131"/>
      <c r="AE127" s="131"/>
      <c r="AF127" s="132"/>
      <c r="AG127" s="594"/>
      <c r="AH127" s="594"/>
      <c r="AI127" s="594"/>
      <c r="AJ127" s="594"/>
      <c r="AK127" s="594"/>
      <c r="AL127" s="594"/>
      <c r="AM127" s="594"/>
      <c r="AN127" s="594"/>
      <c r="AO127" s="594"/>
      <c r="AP127" s="594"/>
      <c r="AQ127" s="594"/>
      <c r="AR127" s="594"/>
      <c r="AS127" s="594"/>
      <c r="AT127" s="594"/>
      <c r="AU127" s="594"/>
      <c r="AV127" s="594"/>
      <c r="AW127" s="594"/>
      <c r="AX127" s="594"/>
      <c r="AY127" s="594"/>
      <c r="AZ127" s="594"/>
      <c r="BA127" s="617" t="s">
        <v>532</v>
      </c>
      <c r="BB127" s="617"/>
    </row>
    <row r="128" spans="1:54" x14ac:dyDescent="0.2">
      <c r="A128" s="133" t="s">
        <v>470</v>
      </c>
      <c r="B128" s="116"/>
      <c r="C128" s="116"/>
      <c r="D128" s="116"/>
      <c r="E128" s="116"/>
      <c r="F128" s="116"/>
      <c r="G128" s="116"/>
      <c r="H128" s="116"/>
      <c r="I128" s="116"/>
      <c r="J128" s="116"/>
      <c r="K128" s="116"/>
      <c r="L128" s="676">
        <v>31959</v>
      </c>
      <c r="M128" s="677"/>
      <c r="N128" s="73" t="s">
        <v>470</v>
      </c>
      <c r="O128" s="72"/>
      <c r="P128" s="72"/>
      <c r="Q128" s="72"/>
      <c r="R128" s="72"/>
      <c r="S128" s="72"/>
      <c r="T128" s="72"/>
      <c r="U128" s="72"/>
      <c r="V128" s="72"/>
      <c r="W128" s="72"/>
      <c r="X128" s="83"/>
      <c r="Y128" s="73"/>
      <c r="Z128" s="72"/>
      <c r="AA128" s="83"/>
      <c r="AB128" s="130" t="s">
        <v>511</v>
      </c>
      <c r="AC128" s="131"/>
      <c r="AD128" s="131"/>
      <c r="AE128" s="131"/>
      <c r="AF128" s="132"/>
      <c r="AG128" s="594"/>
      <c r="AH128" s="594"/>
      <c r="AI128" s="594"/>
      <c r="AJ128" s="594"/>
      <c r="AK128" s="594"/>
      <c r="AL128" s="594"/>
      <c r="AM128" s="594"/>
      <c r="AN128" s="594"/>
      <c r="AO128" s="594"/>
      <c r="AP128" s="594"/>
      <c r="AQ128" s="594"/>
      <c r="AR128" s="594"/>
      <c r="AS128" s="594"/>
      <c r="AT128" s="594"/>
      <c r="AU128" s="594"/>
      <c r="AV128" s="594"/>
      <c r="AW128" s="594"/>
      <c r="AX128" s="594"/>
      <c r="AY128" s="594"/>
      <c r="AZ128" s="594"/>
      <c r="BA128" s="617" t="s">
        <v>533</v>
      </c>
      <c r="BB128" s="617"/>
    </row>
    <row r="129" spans="1:54" x14ac:dyDescent="0.2">
      <c r="A129" s="134" t="s">
        <v>471</v>
      </c>
      <c r="B129" s="135"/>
      <c r="C129" s="135"/>
      <c r="D129" s="135"/>
      <c r="E129" s="135"/>
      <c r="F129" s="135"/>
      <c r="G129" s="135"/>
      <c r="H129" s="135"/>
      <c r="I129" s="135"/>
      <c r="J129" s="135"/>
      <c r="K129" s="136"/>
      <c r="L129" s="678"/>
      <c r="M129" s="679"/>
      <c r="N129" s="73" t="s">
        <v>506</v>
      </c>
      <c r="O129" s="72"/>
      <c r="P129" s="72"/>
      <c r="Q129" s="72"/>
      <c r="R129" s="72"/>
      <c r="S129" s="72"/>
      <c r="T129" s="72"/>
      <c r="U129" s="72"/>
      <c r="V129" s="72"/>
      <c r="W129" s="72"/>
      <c r="X129" s="83"/>
      <c r="Y129" s="73"/>
      <c r="Z129" s="72"/>
      <c r="AA129" s="83"/>
      <c r="AB129" s="130" t="s">
        <v>512</v>
      </c>
      <c r="AC129" s="131"/>
      <c r="AD129" s="131"/>
      <c r="AE129" s="131"/>
      <c r="AF129" s="132"/>
      <c r="AG129" s="594"/>
      <c r="AH129" s="594"/>
      <c r="AI129" s="594"/>
      <c r="AJ129" s="594"/>
      <c r="AK129" s="594"/>
      <c r="AL129" s="594"/>
      <c r="AM129" s="594"/>
      <c r="AN129" s="594"/>
      <c r="AO129" s="594"/>
      <c r="AP129" s="594"/>
      <c r="AQ129" s="594"/>
      <c r="AR129" s="594"/>
      <c r="AS129" s="594"/>
      <c r="AT129" s="594"/>
      <c r="AU129" s="594"/>
      <c r="AV129" s="594"/>
      <c r="AW129" s="594"/>
      <c r="AX129" s="594"/>
      <c r="AY129" s="594"/>
      <c r="AZ129" s="594"/>
      <c r="BA129" s="617"/>
      <c r="BB129" s="617"/>
    </row>
    <row r="130" spans="1:54" x14ac:dyDescent="0.2">
      <c r="A130" s="91" t="s">
        <v>472</v>
      </c>
      <c r="B130" s="72"/>
      <c r="C130" s="72"/>
      <c r="D130" s="72"/>
      <c r="E130" s="72"/>
      <c r="F130" s="72"/>
      <c r="G130" s="72"/>
      <c r="H130" s="72"/>
      <c r="I130" s="72"/>
      <c r="J130" s="72"/>
      <c r="K130" s="83"/>
      <c r="L130" s="674"/>
      <c r="M130" s="675"/>
      <c r="N130" s="91" t="s">
        <v>472</v>
      </c>
      <c r="O130" s="72"/>
      <c r="P130" s="72"/>
      <c r="Q130" s="72"/>
      <c r="R130" s="72"/>
      <c r="S130" s="72"/>
      <c r="T130" s="72"/>
      <c r="U130" s="72"/>
      <c r="V130" s="72"/>
      <c r="W130" s="72"/>
      <c r="X130" s="83"/>
      <c r="Y130" s="73"/>
      <c r="Z130" s="72"/>
      <c r="AA130" s="83"/>
      <c r="AB130" s="130" t="s">
        <v>513</v>
      </c>
      <c r="AC130" s="131"/>
      <c r="AD130" s="131"/>
      <c r="AE130" s="131"/>
      <c r="AF130" s="132"/>
      <c r="AG130" s="594"/>
      <c r="AH130" s="594"/>
      <c r="AI130" s="594"/>
      <c r="AJ130" s="594"/>
      <c r="AK130" s="594"/>
      <c r="AL130" s="594"/>
      <c r="AM130" s="594"/>
      <c r="AN130" s="594"/>
      <c r="AO130" s="594"/>
      <c r="AP130" s="594"/>
      <c r="AQ130" s="594"/>
      <c r="AR130" s="594"/>
      <c r="AS130" s="594"/>
      <c r="AT130" s="594"/>
      <c r="AU130" s="594"/>
      <c r="AV130" s="594"/>
      <c r="AW130" s="594"/>
      <c r="AX130" s="594"/>
      <c r="AY130" s="594"/>
      <c r="AZ130" s="594"/>
      <c r="BA130" s="617"/>
      <c r="BB130" s="617"/>
    </row>
    <row r="131" spans="1:54" ht="13.5" thickBot="1" x14ac:dyDescent="0.25">
      <c r="A131" s="137" t="s">
        <v>473</v>
      </c>
      <c r="B131" s="116"/>
      <c r="C131" s="116"/>
      <c r="D131" s="116"/>
      <c r="E131" s="116"/>
      <c r="F131" s="116"/>
      <c r="G131" s="116"/>
      <c r="H131" s="116"/>
      <c r="I131" s="116"/>
      <c r="J131" s="116"/>
      <c r="K131" s="138"/>
      <c r="L131" s="682">
        <v>33420</v>
      </c>
      <c r="M131" s="675"/>
      <c r="N131" s="137" t="s">
        <v>473</v>
      </c>
      <c r="O131" s="116"/>
      <c r="P131" s="116"/>
      <c r="Q131" s="116"/>
      <c r="R131" s="116"/>
      <c r="S131" s="116"/>
      <c r="T131" s="116"/>
      <c r="U131" s="116"/>
      <c r="V131" s="116"/>
      <c r="W131" s="116"/>
      <c r="X131" s="138"/>
      <c r="Y131" s="133"/>
      <c r="Z131" s="116"/>
      <c r="AA131" s="138"/>
      <c r="AB131" s="139" t="s">
        <v>514</v>
      </c>
      <c r="AC131" s="140"/>
      <c r="AD131" s="140"/>
      <c r="AE131" s="140"/>
      <c r="AF131" s="141"/>
      <c r="AG131" s="603"/>
      <c r="AH131" s="603"/>
      <c r="AI131" s="603"/>
      <c r="AJ131" s="603"/>
      <c r="AK131" s="603"/>
      <c r="AL131" s="603"/>
      <c r="AM131" s="603"/>
      <c r="AN131" s="603"/>
      <c r="AO131" s="603"/>
      <c r="AP131" s="603"/>
      <c r="AQ131" s="603"/>
      <c r="AR131" s="603"/>
      <c r="AS131" s="603"/>
      <c r="AT131" s="603"/>
      <c r="AU131" s="603"/>
      <c r="AV131" s="603"/>
      <c r="AW131" s="603"/>
      <c r="AX131" s="603"/>
      <c r="AY131" s="603"/>
      <c r="AZ131" s="603"/>
      <c r="BA131" s="618"/>
      <c r="BB131" s="618"/>
    </row>
    <row r="132" spans="1:54" ht="13.5" thickTop="1" x14ac:dyDescent="0.2">
      <c r="A132" s="142" t="s">
        <v>474</v>
      </c>
      <c r="B132" s="131"/>
      <c r="C132" s="131"/>
      <c r="D132" s="131"/>
      <c r="E132" s="131"/>
      <c r="F132" s="131"/>
      <c r="G132" s="131"/>
      <c r="H132" s="131"/>
      <c r="I132" s="131"/>
      <c r="J132" s="131"/>
      <c r="K132" s="132"/>
      <c r="L132" s="570">
        <v>0</v>
      </c>
      <c r="M132" s="572"/>
      <c r="N132" s="142" t="s">
        <v>474</v>
      </c>
      <c r="O132" s="131"/>
      <c r="P132" s="131"/>
      <c r="Q132" s="131"/>
      <c r="R132" s="131"/>
      <c r="S132" s="131"/>
      <c r="T132" s="131"/>
      <c r="U132" s="131"/>
      <c r="V132" s="131"/>
      <c r="W132" s="131"/>
      <c r="X132" s="131"/>
      <c r="Y132" s="587">
        <f>L132+L72+Z72+AM72+AZ72+AZ12+AM12+Z12+L12</f>
        <v>0</v>
      </c>
      <c r="Z132" s="588"/>
      <c r="AA132" s="589"/>
      <c r="AB132" s="133" t="s">
        <v>515</v>
      </c>
      <c r="AC132" s="116"/>
      <c r="AD132" s="116"/>
      <c r="AE132" s="116"/>
      <c r="AF132" s="138"/>
      <c r="AG132" s="626">
        <v>0</v>
      </c>
      <c r="AH132" s="626"/>
      <c r="AI132" s="626">
        <v>0</v>
      </c>
      <c r="AJ132" s="626"/>
      <c r="AK132" s="626">
        <v>0</v>
      </c>
      <c r="AL132" s="626"/>
      <c r="AM132" s="626">
        <v>0</v>
      </c>
      <c r="AN132" s="626"/>
      <c r="AO132" s="599">
        <v>0</v>
      </c>
      <c r="AP132" s="599"/>
      <c r="AQ132" s="599">
        <v>0</v>
      </c>
      <c r="AR132" s="599"/>
      <c r="AS132" s="599">
        <v>0</v>
      </c>
      <c r="AT132" s="599"/>
      <c r="AU132" s="599">
        <v>0</v>
      </c>
      <c r="AV132" s="599"/>
      <c r="AW132" s="599">
        <v>0</v>
      </c>
      <c r="AX132" s="599"/>
      <c r="AY132" s="599">
        <v>0</v>
      </c>
      <c r="AZ132" s="599"/>
      <c r="BA132" s="622">
        <f>SUM(AG132:AZ132)</f>
        <v>0</v>
      </c>
      <c r="BB132" s="622"/>
    </row>
    <row r="133" spans="1:54" x14ac:dyDescent="0.2">
      <c r="A133" s="143" t="s">
        <v>475</v>
      </c>
      <c r="B133" s="135"/>
      <c r="C133" s="135"/>
      <c r="D133" s="135"/>
      <c r="E133" s="135"/>
      <c r="F133" s="135"/>
      <c r="G133" s="135"/>
      <c r="H133" s="135"/>
      <c r="I133" s="135"/>
      <c r="J133" s="135"/>
      <c r="K133" s="136"/>
      <c r="L133" s="674"/>
      <c r="M133" s="675"/>
      <c r="N133" s="143" t="s">
        <v>507</v>
      </c>
      <c r="O133" s="135"/>
      <c r="P133" s="135"/>
      <c r="Q133" s="135"/>
      <c r="R133" s="135"/>
      <c r="S133" s="135"/>
      <c r="T133" s="135"/>
      <c r="U133" s="135"/>
      <c r="V133" s="135"/>
      <c r="W133" s="135"/>
      <c r="X133" s="136"/>
      <c r="Y133" s="170"/>
      <c r="Z133" s="171"/>
      <c r="AA133" s="172"/>
      <c r="AB133" s="130" t="s">
        <v>516</v>
      </c>
      <c r="AC133" s="131"/>
      <c r="AD133" s="131"/>
      <c r="AE133" s="131"/>
      <c r="AF133" s="132"/>
      <c r="AG133" s="593"/>
      <c r="AH133" s="593"/>
      <c r="AI133" s="593"/>
      <c r="AJ133" s="593"/>
      <c r="AK133" s="593"/>
      <c r="AL133" s="593"/>
      <c r="AM133" s="593"/>
      <c r="AN133" s="593"/>
      <c r="AO133" s="649"/>
      <c r="AP133" s="649"/>
      <c r="AQ133" s="649"/>
      <c r="AR133" s="649"/>
      <c r="AS133" s="649"/>
      <c r="AT133" s="649"/>
      <c r="AU133" s="649"/>
      <c r="AV133" s="649"/>
      <c r="AW133" s="649"/>
      <c r="AX133" s="649"/>
      <c r="AY133" s="649"/>
      <c r="AZ133" s="649"/>
      <c r="BA133" s="649"/>
      <c r="BB133" s="649"/>
    </row>
    <row r="134" spans="1:54" x14ac:dyDescent="0.2">
      <c r="A134" s="137" t="s">
        <v>476</v>
      </c>
      <c r="B134" s="116"/>
      <c r="C134" s="116"/>
      <c r="D134" s="116"/>
      <c r="E134" s="116"/>
      <c r="F134" s="116"/>
      <c r="G134" s="116"/>
      <c r="H134" s="116"/>
      <c r="I134" s="116"/>
      <c r="J134" s="116"/>
      <c r="K134" s="138"/>
      <c r="L134" s="676">
        <v>42917</v>
      </c>
      <c r="M134" s="677"/>
      <c r="N134" s="137" t="s">
        <v>476</v>
      </c>
      <c r="O134" s="116"/>
      <c r="P134" s="116"/>
      <c r="Q134" s="116"/>
      <c r="R134" s="116"/>
      <c r="S134" s="116"/>
      <c r="T134" s="116"/>
      <c r="U134" s="116"/>
      <c r="V134" s="116"/>
      <c r="W134" s="116"/>
      <c r="X134" s="138"/>
      <c r="Y134" s="173"/>
      <c r="Z134" s="174"/>
      <c r="AA134" s="175"/>
      <c r="AB134" s="130" t="str">
        <f>"Principal Amount Provided for to June 30, "&amp;Help!C17</f>
        <v>Principal Amount Provided for to June 30, 2011</v>
      </c>
      <c r="AC134" s="131"/>
      <c r="AD134" s="131"/>
      <c r="AE134" s="131"/>
      <c r="AF134" s="132"/>
      <c r="AG134" s="593">
        <v>0</v>
      </c>
      <c r="AH134" s="593"/>
      <c r="AI134" s="593">
        <v>0</v>
      </c>
      <c r="AJ134" s="593"/>
      <c r="AK134" s="593">
        <v>0</v>
      </c>
      <c r="AL134" s="593"/>
      <c r="AM134" s="593">
        <v>0</v>
      </c>
      <c r="AN134" s="593"/>
      <c r="AO134" s="593">
        <v>0</v>
      </c>
      <c r="AP134" s="593"/>
      <c r="AQ134" s="593">
        <v>0</v>
      </c>
      <c r="AR134" s="593"/>
      <c r="AS134" s="593">
        <v>0</v>
      </c>
      <c r="AT134" s="593"/>
      <c r="AU134" s="593">
        <v>0</v>
      </c>
      <c r="AV134" s="593"/>
      <c r="AW134" s="593">
        <v>0</v>
      </c>
      <c r="AX134" s="593"/>
      <c r="AY134" s="593">
        <v>0</v>
      </c>
      <c r="AZ134" s="593"/>
      <c r="BA134" s="625">
        <f>SUM(AG134:AZ134)</f>
        <v>0</v>
      </c>
      <c r="BB134" s="625"/>
    </row>
    <row r="135" spans="1:54" ht="13.5" thickBot="1" x14ac:dyDescent="0.25">
      <c r="A135" s="144" t="s">
        <v>477</v>
      </c>
      <c r="B135" s="140"/>
      <c r="C135" s="140"/>
      <c r="D135" s="140"/>
      <c r="E135" s="140"/>
      <c r="F135" s="140"/>
      <c r="G135" s="140"/>
      <c r="H135" s="140"/>
      <c r="I135" s="140"/>
      <c r="J135" s="140"/>
      <c r="K135" s="141"/>
      <c r="L135" s="637">
        <v>0</v>
      </c>
      <c r="M135" s="638"/>
      <c r="N135" s="144" t="s">
        <v>477</v>
      </c>
      <c r="O135" s="140"/>
      <c r="P135" s="140"/>
      <c r="Q135" s="140"/>
      <c r="R135" s="140"/>
      <c r="S135" s="140"/>
      <c r="T135" s="140"/>
      <c r="U135" s="140"/>
      <c r="V135" s="140"/>
      <c r="W135" s="140"/>
      <c r="X135" s="140"/>
      <c r="Y135" s="587">
        <f>L135+L75+Z75+AM75+AZ75+AZ15+AM15+Z15+L15</f>
        <v>0</v>
      </c>
      <c r="Z135" s="588"/>
      <c r="AA135" s="589"/>
      <c r="AB135" s="130" t="str">
        <f>"Principal Amount Provided for In "&amp;Help!C17&amp;"-"&amp;Help!C17+1</f>
        <v>Principal Amount Provided for In 2011-2012</v>
      </c>
      <c r="AC135" s="131"/>
      <c r="AD135" s="131"/>
      <c r="AE135" s="131"/>
      <c r="AF135" s="132"/>
      <c r="AG135" s="593">
        <v>0</v>
      </c>
      <c r="AH135" s="593"/>
      <c r="AI135" s="593">
        <v>0</v>
      </c>
      <c r="AJ135" s="593"/>
      <c r="AK135" s="593">
        <v>0</v>
      </c>
      <c r="AL135" s="593"/>
      <c r="AM135" s="593">
        <v>0</v>
      </c>
      <c r="AN135" s="593"/>
      <c r="AO135" s="593">
        <v>0</v>
      </c>
      <c r="AP135" s="593"/>
      <c r="AQ135" s="593">
        <v>0</v>
      </c>
      <c r="AR135" s="593"/>
      <c r="AS135" s="593">
        <v>0</v>
      </c>
      <c r="AT135" s="593"/>
      <c r="AU135" s="593">
        <v>0</v>
      </c>
      <c r="AV135" s="593"/>
      <c r="AW135" s="593">
        <v>0</v>
      </c>
      <c r="AX135" s="593"/>
      <c r="AY135" s="593">
        <v>0</v>
      </c>
      <c r="AZ135" s="593"/>
      <c r="BA135" s="625">
        <f>SUM(AG135:AZ135)</f>
        <v>0</v>
      </c>
      <c r="BB135" s="625"/>
    </row>
    <row r="136" spans="1:54" ht="14.25" thickTop="1" thickBot="1" x14ac:dyDescent="0.25">
      <c r="A136" s="127" t="s">
        <v>478</v>
      </c>
      <c r="B136" s="128"/>
      <c r="C136" s="128"/>
      <c r="D136" s="128"/>
      <c r="E136" s="128"/>
      <c r="F136" s="128"/>
      <c r="G136" s="128"/>
      <c r="H136" s="128"/>
      <c r="I136" s="128"/>
      <c r="J136" s="128"/>
      <c r="K136" s="129"/>
      <c r="L136" s="576">
        <v>0</v>
      </c>
      <c r="M136" s="578"/>
      <c r="N136" s="133" t="s">
        <v>478</v>
      </c>
      <c r="O136" s="116"/>
      <c r="P136" s="116"/>
      <c r="Q136" s="116"/>
      <c r="R136" s="116"/>
      <c r="S136" s="116"/>
      <c r="T136" s="116"/>
      <c r="U136" s="116"/>
      <c r="V136" s="116"/>
      <c r="W136" s="116"/>
      <c r="X136" s="116"/>
      <c r="Y136" s="587">
        <f>L136+L76+Z76+AM76+AZ76+AZ16+AM16+Z16+L16</f>
        <v>0</v>
      </c>
      <c r="Z136" s="588"/>
      <c r="AA136" s="589"/>
      <c r="AB136" s="134" t="s">
        <v>517</v>
      </c>
      <c r="AC136" s="135"/>
      <c r="AD136" s="135"/>
      <c r="AE136" s="135"/>
      <c r="AF136" s="136"/>
      <c r="AG136" s="630">
        <v>0</v>
      </c>
      <c r="AH136" s="630"/>
      <c r="AI136" s="630">
        <v>0</v>
      </c>
      <c r="AJ136" s="630"/>
      <c r="AK136" s="630">
        <v>0</v>
      </c>
      <c r="AL136" s="630"/>
      <c r="AM136" s="630">
        <v>0</v>
      </c>
      <c r="AN136" s="630"/>
      <c r="AO136" s="604">
        <v>0</v>
      </c>
      <c r="AP136" s="604"/>
      <c r="AQ136" s="604">
        <v>0</v>
      </c>
      <c r="AR136" s="604"/>
      <c r="AS136" s="604">
        <v>0</v>
      </c>
      <c r="AT136" s="604"/>
      <c r="AU136" s="604">
        <v>0</v>
      </c>
      <c r="AV136" s="604"/>
      <c r="AW136" s="604">
        <v>0</v>
      </c>
      <c r="AX136" s="604"/>
      <c r="AY136" s="604">
        <v>0</v>
      </c>
      <c r="AZ136" s="604"/>
      <c r="BA136" s="602">
        <f>SUM(AG136:AZ136)</f>
        <v>0</v>
      </c>
      <c r="BB136" s="602"/>
    </row>
    <row r="137" spans="1:54" ht="13.5" thickTop="1" x14ac:dyDescent="0.2">
      <c r="A137" s="130" t="s">
        <v>479</v>
      </c>
      <c r="B137" s="131"/>
      <c r="C137" s="131"/>
      <c r="D137" s="131"/>
      <c r="E137" s="131"/>
      <c r="F137" s="131"/>
      <c r="G137" s="131"/>
      <c r="H137" s="131"/>
      <c r="I137" s="131"/>
      <c r="J137" s="131"/>
      <c r="K137" s="132"/>
      <c r="L137" s="570">
        <v>0</v>
      </c>
      <c r="M137" s="572"/>
      <c r="N137" s="130" t="s">
        <v>479</v>
      </c>
      <c r="O137" s="131"/>
      <c r="P137" s="131"/>
      <c r="Q137" s="131"/>
      <c r="R137" s="131"/>
      <c r="S137" s="131"/>
      <c r="T137" s="131"/>
      <c r="U137" s="131"/>
      <c r="V137" s="131"/>
      <c r="W137" s="131"/>
      <c r="X137" s="131"/>
      <c r="Y137" s="587">
        <f>L137+L77+Z77+AM77+AZ77+AZ17+AM17+Z17+L17</f>
        <v>0</v>
      </c>
      <c r="Z137" s="588"/>
      <c r="AA137" s="589"/>
      <c r="AB137" s="168" t="str">
        <f>" AMOUNT TO PROVIDE BY TAX LEVY FISCAL YEAR "&amp;Help!C17+1&amp;"-"&amp;Help!C17+2</f>
        <v xml:space="preserve"> AMOUNT TO PROVIDE BY TAX LEVY FISCAL YEAR 2012-2013</v>
      </c>
      <c r="AC137" s="128"/>
      <c r="AD137" s="128"/>
      <c r="AE137" s="128"/>
      <c r="AF137" s="129"/>
      <c r="AG137" s="659"/>
      <c r="AH137" s="659"/>
      <c r="AI137" s="659"/>
      <c r="AJ137" s="659"/>
      <c r="AK137" s="659"/>
      <c r="AL137" s="659"/>
      <c r="AM137" s="659"/>
      <c r="AN137" s="659"/>
      <c r="AO137" s="653"/>
      <c r="AP137" s="653"/>
      <c r="AQ137" s="653"/>
      <c r="AR137" s="653"/>
      <c r="AS137" s="653"/>
      <c r="AT137" s="653"/>
      <c r="AU137" s="653"/>
      <c r="AV137" s="653"/>
      <c r="AW137" s="653"/>
      <c r="AX137" s="653"/>
      <c r="AY137" s="653"/>
      <c r="AZ137" s="653"/>
      <c r="BA137" s="598"/>
      <c r="BB137" s="598"/>
    </row>
    <row r="138" spans="1:54" x14ac:dyDescent="0.2">
      <c r="A138" s="130" t="s">
        <v>481</v>
      </c>
      <c r="B138" s="131"/>
      <c r="C138" s="131"/>
      <c r="D138" s="131"/>
      <c r="E138" s="131"/>
      <c r="F138" s="131"/>
      <c r="G138" s="131"/>
      <c r="H138" s="131"/>
      <c r="I138" s="131"/>
      <c r="J138" s="131"/>
      <c r="K138" s="132"/>
      <c r="L138" s="665"/>
      <c r="M138" s="583"/>
      <c r="N138" s="130" t="s">
        <v>480</v>
      </c>
      <c r="O138" s="131"/>
      <c r="P138" s="131"/>
      <c r="Q138" s="131"/>
      <c r="R138" s="131"/>
      <c r="S138" s="131"/>
      <c r="T138" s="131"/>
      <c r="U138" s="131"/>
      <c r="V138" s="131"/>
      <c r="W138" s="131"/>
      <c r="X138" s="131"/>
      <c r="Y138" s="665"/>
      <c r="Z138" s="582"/>
      <c r="AA138" s="583"/>
      <c r="AB138" s="145" t="s">
        <v>518</v>
      </c>
      <c r="AC138" s="131"/>
      <c r="AD138" s="131"/>
      <c r="AE138" s="131"/>
      <c r="AF138" s="132"/>
      <c r="AG138" s="593">
        <v>0</v>
      </c>
      <c r="AH138" s="593"/>
      <c r="AI138" s="593">
        <v>0</v>
      </c>
      <c r="AJ138" s="593"/>
      <c r="AK138" s="593">
        <v>0</v>
      </c>
      <c r="AL138" s="593"/>
      <c r="AM138" s="593">
        <v>0</v>
      </c>
      <c r="AN138" s="593"/>
      <c r="AO138" s="593">
        <v>0</v>
      </c>
      <c r="AP138" s="593"/>
      <c r="AQ138" s="593">
        <v>0</v>
      </c>
      <c r="AR138" s="593"/>
      <c r="AS138" s="593">
        <v>0</v>
      </c>
      <c r="AT138" s="593"/>
      <c r="AU138" s="593">
        <v>0</v>
      </c>
      <c r="AV138" s="593"/>
      <c r="AW138" s="593">
        <v>0</v>
      </c>
      <c r="AX138" s="593"/>
      <c r="AY138" s="593">
        <v>0</v>
      </c>
      <c r="AZ138" s="593"/>
      <c r="BA138" s="655">
        <f>SUM(AG138:AZ138)</f>
        <v>0</v>
      </c>
      <c r="BB138" s="655"/>
    </row>
    <row r="139" spans="1:54" ht="13.5" thickBot="1" x14ac:dyDescent="0.25">
      <c r="A139" s="142" t="s">
        <v>482</v>
      </c>
      <c r="B139" s="131"/>
      <c r="C139" s="131"/>
      <c r="D139" s="131"/>
      <c r="E139" s="131"/>
      <c r="F139" s="131"/>
      <c r="G139" s="131"/>
      <c r="H139" s="131"/>
      <c r="I139" s="131"/>
      <c r="J139" s="131"/>
      <c r="K139" s="132"/>
      <c r="L139" s="587">
        <f>L136-L137</f>
        <v>0</v>
      </c>
      <c r="M139" s="589"/>
      <c r="N139" s="142" t="s">
        <v>482</v>
      </c>
      <c r="O139" s="131"/>
      <c r="P139" s="131"/>
      <c r="Q139" s="131"/>
      <c r="R139" s="131"/>
      <c r="S139" s="131"/>
      <c r="T139" s="131"/>
      <c r="U139" s="131"/>
      <c r="V139" s="131"/>
      <c r="W139" s="131"/>
      <c r="X139" s="131"/>
      <c r="Y139" s="587">
        <f>Y137+Y136</f>
        <v>0</v>
      </c>
      <c r="Z139" s="588"/>
      <c r="AA139" s="589"/>
      <c r="AB139" s="148" t="s">
        <v>519</v>
      </c>
      <c r="AC139" s="140"/>
      <c r="AD139" s="140"/>
      <c r="AE139" s="140"/>
      <c r="AF139" s="141"/>
      <c r="AG139" s="604">
        <v>0</v>
      </c>
      <c r="AH139" s="604"/>
      <c r="AI139" s="604">
        <v>0</v>
      </c>
      <c r="AJ139" s="604"/>
      <c r="AK139" s="604">
        <v>0</v>
      </c>
      <c r="AL139" s="604"/>
      <c r="AM139" s="604">
        <v>0</v>
      </c>
      <c r="AN139" s="604"/>
      <c r="AO139" s="630">
        <v>0</v>
      </c>
      <c r="AP139" s="630"/>
      <c r="AQ139" s="630">
        <v>0</v>
      </c>
      <c r="AR139" s="630"/>
      <c r="AS139" s="630">
        <v>0</v>
      </c>
      <c r="AT139" s="630"/>
      <c r="AU139" s="630">
        <v>0</v>
      </c>
      <c r="AV139" s="630"/>
      <c r="AW139" s="630">
        <v>0</v>
      </c>
      <c r="AX139" s="630"/>
      <c r="AY139" s="630">
        <v>0</v>
      </c>
      <c r="AZ139" s="630"/>
      <c r="BA139" s="602">
        <f>SUM(AG139:AZ139)</f>
        <v>0</v>
      </c>
      <c r="BB139" s="602"/>
    </row>
    <row r="140" spans="1:54" ht="13.5" thickTop="1" x14ac:dyDescent="0.2">
      <c r="A140" s="142" t="s">
        <v>483</v>
      </c>
      <c r="B140" s="131"/>
      <c r="C140" s="131"/>
      <c r="D140" s="131"/>
      <c r="E140" s="131"/>
      <c r="F140" s="131"/>
      <c r="G140" s="131"/>
      <c r="H140" s="131"/>
      <c r="I140" s="131"/>
      <c r="J140" s="131"/>
      <c r="K140" s="132"/>
      <c r="L140" s="662">
        <v>1</v>
      </c>
      <c r="M140" s="664"/>
      <c r="N140" s="142" t="s">
        <v>483</v>
      </c>
      <c r="O140" s="131"/>
      <c r="P140" s="131"/>
      <c r="Q140" s="131"/>
      <c r="R140" s="131"/>
      <c r="S140" s="131"/>
      <c r="T140" s="131"/>
      <c r="U140" s="131"/>
      <c r="V140" s="131"/>
      <c r="W140" s="131"/>
      <c r="X140" s="131"/>
      <c r="Y140" s="665"/>
      <c r="Z140" s="582"/>
      <c r="AA140" s="583"/>
      <c r="AB140" s="73" t="s">
        <v>520</v>
      </c>
      <c r="AC140" s="72"/>
      <c r="AD140" s="72"/>
      <c r="AE140" s="72"/>
      <c r="AF140" s="83"/>
      <c r="AG140" s="607"/>
      <c r="AH140" s="607"/>
      <c r="AI140" s="607"/>
      <c r="AJ140" s="607"/>
      <c r="AK140" s="607"/>
      <c r="AL140" s="607"/>
      <c r="AM140" s="607"/>
      <c r="AN140" s="607"/>
      <c r="AO140" s="607"/>
      <c r="AP140" s="607"/>
      <c r="AQ140" s="607"/>
      <c r="AR140" s="607"/>
      <c r="AS140" s="607"/>
      <c r="AT140" s="607"/>
      <c r="AU140" s="607"/>
      <c r="AV140" s="607"/>
      <c r="AW140" s="607"/>
      <c r="AX140" s="607"/>
      <c r="AY140" s="607"/>
      <c r="AZ140" s="607"/>
      <c r="BA140" s="607"/>
      <c r="BB140" s="607"/>
    </row>
    <row r="141" spans="1:54" x14ac:dyDescent="0.2">
      <c r="A141" s="142" t="s">
        <v>484</v>
      </c>
      <c r="B141" s="131"/>
      <c r="C141" s="131"/>
      <c r="D141" s="131"/>
      <c r="E141" s="131"/>
      <c r="F141" s="131"/>
      <c r="G141" s="131"/>
      <c r="H141" s="131"/>
      <c r="I141" s="131"/>
      <c r="J141" s="131"/>
      <c r="K141" s="132"/>
      <c r="L141" s="680">
        <f>L139/L140</f>
        <v>0</v>
      </c>
      <c r="M141" s="681"/>
      <c r="N141" s="142" t="s">
        <v>484</v>
      </c>
      <c r="O141" s="131"/>
      <c r="P141" s="131"/>
      <c r="Q141" s="131"/>
      <c r="R141" s="131"/>
      <c r="S141" s="131"/>
      <c r="T141" s="131"/>
      <c r="U141" s="131"/>
      <c r="V141" s="131"/>
      <c r="W141" s="131"/>
      <c r="X141" s="131"/>
      <c r="Y141" s="587">
        <f>L141+L81+Z81+AM81+AZ81+AZ21+AM21+Z21+L21</f>
        <v>0</v>
      </c>
      <c r="Z141" s="588"/>
      <c r="AA141" s="589"/>
      <c r="AB141" s="91" t="s">
        <v>521</v>
      </c>
      <c r="AC141" s="72"/>
      <c r="AD141" s="72"/>
      <c r="AE141" s="72"/>
      <c r="AF141" s="83"/>
      <c r="AG141" s="617"/>
      <c r="AH141" s="617"/>
      <c r="AI141" s="617"/>
      <c r="AJ141" s="617"/>
      <c r="AK141" s="617"/>
      <c r="AL141" s="617"/>
      <c r="AM141" s="617"/>
      <c r="AN141" s="617"/>
      <c r="AO141" s="617"/>
      <c r="AP141" s="617"/>
      <c r="AQ141" s="617"/>
      <c r="AR141" s="617"/>
      <c r="AS141" s="617"/>
      <c r="AT141" s="617"/>
      <c r="AU141" s="617"/>
      <c r="AV141" s="617"/>
      <c r="AW141" s="617"/>
      <c r="AX141" s="617"/>
      <c r="AY141" s="617"/>
      <c r="AZ141" s="617"/>
      <c r="BA141" s="617"/>
      <c r="BB141" s="617"/>
    </row>
    <row r="142" spans="1:54" x14ac:dyDescent="0.2">
      <c r="A142" s="142" t="s">
        <v>485</v>
      </c>
      <c r="B142" s="131"/>
      <c r="C142" s="131"/>
      <c r="D142" s="131"/>
      <c r="E142" s="131"/>
      <c r="F142" s="131"/>
      <c r="G142" s="131"/>
      <c r="H142" s="131"/>
      <c r="I142" s="131"/>
      <c r="J142" s="131"/>
      <c r="K142" s="132"/>
      <c r="L142" s="662">
        <v>1</v>
      </c>
      <c r="M142" s="664"/>
      <c r="N142" s="142" t="s">
        <v>485</v>
      </c>
      <c r="O142" s="131"/>
      <c r="P142" s="131"/>
      <c r="Q142" s="131"/>
      <c r="R142" s="131"/>
      <c r="S142" s="131"/>
      <c r="T142" s="131"/>
      <c r="U142" s="131"/>
      <c r="V142" s="131"/>
      <c r="W142" s="131"/>
      <c r="X142" s="131"/>
      <c r="Y142" s="662"/>
      <c r="Z142" s="663"/>
      <c r="AA142" s="664"/>
      <c r="AB142" s="137" t="str">
        <f>"OUTSTANDING JUNE 30, "&amp;Help!C17&amp;":"</f>
        <v>OUTSTANDING JUNE 30, 2011:</v>
      </c>
      <c r="AC142" s="116"/>
      <c r="AD142" s="116"/>
      <c r="AE142" s="116"/>
      <c r="AF142" s="138"/>
      <c r="AG142" s="653"/>
      <c r="AH142" s="653"/>
      <c r="AI142" s="653"/>
      <c r="AJ142" s="653"/>
      <c r="AK142" s="653"/>
      <c r="AL142" s="653"/>
      <c r="AM142" s="653"/>
      <c r="AN142" s="653"/>
      <c r="AO142" s="653"/>
      <c r="AP142" s="653"/>
      <c r="AQ142" s="653"/>
      <c r="AR142" s="653"/>
      <c r="AS142" s="653"/>
      <c r="AT142" s="653"/>
      <c r="AU142" s="653"/>
      <c r="AV142" s="653"/>
      <c r="AW142" s="653"/>
      <c r="AX142" s="653"/>
      <c r="AY142" s="653"/>
      <c r="AZ142" s="653"/>
      <c r="BA142" s="653"/>
      <c r="BB142" s="653"/>
    </row>
    <row r="143" spans="1:54" ht="15" x14ac:dyDescent="0.3">
      <c r="A143" s="142" t="s">
        <v>486</v>
      </c>
      <c r="B143" s="131"/>
      <c r="C143" s="131"/>
      <c r="D143" s="131"/>
      <c r="E143" s="131"/>
      <c r="F143" s="131"/>
      <c r="G143" s="131"/>
      <c r="H143" s="131"/>
      <c r="I143" s="131"/>
      <c r="J143" s="131"/>
      <c r="K143" s="132"/>
      <c r="L143" s="587">
        <f>L142*L141</f>
        <v>0</v>
      </c>
      <c r="M143" s="589"/>
      <c r="N143" s="142" t="s">
        <v>486</v>
      </c>
      <c r="O143" s="131"/>
      <c r="P143" s="131"/>
      <c r="Q143" s="131"/>
      <c r="R143" s="131"/>
      <c r="S143" s="80"/>
      <c r="T143" s="131"/>
      <c r="U143" s="131"/>
      <c r="V143" s="131"/>
      <c r="W143" s="131"/>
      <c r="X143" s="131"/>
      <c r="Y143" s="587">
        <f>L143+L83+Z83+AM83+AZ83+AZ23+AM23+Z23+L23</f>
        <v>0</v>
      </c>
      <c r="Z143" s="588"/>
      <c r="AA143" s="589"/>
      <c r="AB143" s="149" t="s">
        <v>522</v>
      </c>
      <c r="AC143" s="131"/>
      <c r="AD143" s="131"/>
      <c r="AE143" s="131"/>
      <c r="AF143" s="132"/>
      <c r="AG143" s="593">
        <v>0</v>
      </c>
      <c r="AH143" s="593"/>
      <c r="AI143" s="593">
        <v>0</v>
      </c>
      <c r="AJ143" s="593"/>
      <c r="AK143" s="593">
        <v>0</v>
      </c>
      <c r="AL143" s="593"/>
      <c r="AM143" s="593">
        <v>0</v>
      </c>
      <c r="AN143" s="593"/>
      <c r="AO143" s="593">
        <v>0</v>
      </c>
      <c r="AP143" s="593"/>
      <c r="AQ143" s="593">
        <v>0</v>
      </c>
      <c r="AR143" s="593"/>
      <c r="AS143" s="593">
        <v>0</v>
      </c>
      <c r="AT143" s="593"/>
      <c r="AU143" s="593">
        <v>0</v>
      </c>
      <c r="AV143" s="593"/>
      <c r="AW143" s="593">
        <v>0</v>
      </c>
      <c r="AX143" s="593"/>
      <c r="AY143" s="593">
        <v>0</v>
      </c>
      <c r="AZ143" s="593"/>
      <c r="BA143" s="625">
        <f>SUM(AG143:AZ143)</f>
        <v>0</v>
      </c>
      <c r="BB143" s="625"/>
    </row>
    <row r="144" spans="1:54" x14ac:dyDescent="0.2">
      <c r="A144" s="145" t="s">
        <v>500</v>
      </c>
      <c r="B144" s="131"/>
      <c r="C144" s="131"/>
      <c r="D144" s="131"/>
      <c r="E144" s="131"/>
      <c r="F144" s="131"/>
      <c r="G144" s="131"/>
      <c r="H144" s="131"/>
      <c r="I144" s="131"/>
      <c r="J144" s="131"/>
      <c r="K144" s="132"/>
      <c r="L144" s="665"/>
      <c r="M144" s="583"/>
      <c r="N144" s="145" t="s">
        <v>500</v>
      </c>
      <c r="O144" s="131"/>
      <c r="P144" s="131"/>
      <c r="Q144" s="131"/>
      <c r="R144" s="131"/>
      <c r="S144" s="131"/>
      <c r="T144" s="131"/>
      <c r="U144" s="131"/>
      <c r="V144" s="131"/>
      <c r="W144" s="131"/>
      <c r="X144" s="131"/>
      <c r="Y144" s="662"/>
      <c r="Z144" s="663"/>
      <c r="AA144" s="664"/>
      <c r="AB144" s="149" t="s">
        <v>519</v>
      </c>
      <c r="AC144" s="131"/>
      <c r="AD144" s="131"/>
      <c r="AE144" s="131"/>
      <c r="AF144" s="132"/>
      <c r="AG144" s="593">
        <v>0</v>
      </c>
      <c r="AH144" s="593"/>
      <c r="AI144" s="593">
        <v>0</v>
      </c>
      <c r="AJ144" s="593"/>
      <c r="AK144" s="593">
        <v>0</v>
      </c>
      <c r="AL144" s="593"/>
      <c r="AM144" s="593">
        <v>0</v>
      </c>
      <c r="AN144" s="593"/>
      <c r="AO144" s="593">
        <v>0</v>
      </c>
      <c r="AP144" s="593"/>
      <c r="AQ144" s="593">
        <v>0</v>
      </c>
      <c r="AR144" s="593"/>
      <c r="AS144" s="593">
        <v>0</v>
      </c>
      <c r="AT144" s="593"/>
      <c r="AU144" s="593">
        <v>0</v>
      </c>
      <c r="AV144" s="593"/>
      <c r="AW144" s="593">
        <v>0</v>
      </c>
      <c r="AX144" s="593"/>
      <c r="AY144" s="593">
        <v>0</v>
      </c>
      <c r="AZ144" s="593"/>
      <c r="BA144" s="625">
        <f>SUM(AG144:AZ144)</f>
        <v>0</v>
      </c>
      <c r="BB144" s="625"/>
    </row>
    <row r="145" spans="1:54" x14ac:dyDescent="0.2">
      <c r="A145" s="142" t="str">
        <f>"Bonds Paid Prior To 6-30-"&amp;Help!C17</f>
        <v>Bonds Paid Prior To 6-30-2011</v>
      </c>
      <c r="B145" s="131"/>
      <c r="C145" s="131"/>
      <c r="D145" s="131"/>
      <c r="E145" s="131"/>
      <c r="F145" s="131"/>
      <c r="G145" s="131"/>
      <c r="H145" s="131"/>
      <c r="I145" s="131"/>
      <c r="J145" s="131"/>
      <c r="K145" s="132"/>
      <c r="L145" s="570">
        <v>0</v>
      </c>
      <c r="M145" s="572"/>
      <c r="N145" s="142" t="str">
        <f>"Bonds Paid Prior To 6-30-"&amp;Help!C17</f>
        <v>Bonds Paid Prior To 6-30-2011</v>
      </c>
      <c r="O145" s="131"/>
      <c r="P145" s="131"/>
      <c r="Q145" s="131"/>
      <c r="R145" s="131"/>
      <c r="S145" s="131"/>
      <c r="T145" s="131"/>
      <c r="U145" s="131"/>
      <c r="V145" s="131"/>
      <c r="W145" s="131"/>
      <c r="X145" s="131"/>
      <c r="Y145" s="587">
        <f>L145+L85+Z85+AM85+AZ85+AZ25+AM25+Z25+L25</f>
        <v>0</v>
      </c>
      <c r="Z145" s="588"/>
      <c r="AA145" s="589"/>
      <c r="AB145" s="145" t="s">
        <v>523</v>
      </c>
      <c r="AC145" s="131"/>
      <c r="AD145" s="131"/>
      <c r="AE145" s="131"/>
      <c r="AF145" s="132"/>
      <c r="AG145" s="594"/>
      <c r="AH145" s="594"/>
      <c r="AI145" s="594"/>
      <c r="AJ145" s="594"/>
      <c r="AK145" s="594"/>
      <c r="AL145" s="594"/>
      <c r="AM145" s="594"/>
      <c r="AN145" s="594"/>
      <c r="AO145" s="594"/>
      <c r="AP145" s="594"/>
      <c r="AQ145" s="594"/>
      <c r="AR145" s="594"/>
      <c r="AS145" s="594"/>
      <c r="AT145" s="594"/>
      <c r="AU145" s="594"/>
      <c r="AV145" s="594"/>
      <c r="AW145" s="594"/>
      <c r="AX145" s="594"/>
      <c r="AY145" s="594"/>
      <c r="AZ145" s="594"/>
      <c r="BA145" s="594"/>
      <c r="BB145" s="594"/>
    </row>
    <row r="146" spans="1:54" x14ac:dyDescent="0.2">
      <c r="A146" s="142" t="str">
        <f>"Bonds Paid During "&amp;Help!C17&amp;"-"&amp;Help!C17+1</f>
        <v>Bonds Paid During 2011-2012</v>
      </c>
      <c r="B146" s="131"/>
      <c r="C146" s="131"/>
      <c r="D146" s="131"/>
      <c r="E146" s="131"/>
      <c r="F146" s="131"/>
      <c r="G146" s="131"/>
      <c r="H146" s="131"/>
      <c r="I146" s="131"/>
      <c r="J146" s="131"/>
      <c r="K146" s="132"/>
      <c r="L146" s="570">
        <v>0</v>
      </c>
      <c r="M146" s="572"/>
      <c r="N146" s="142" t="str">
        <f>"Bonds Paid During "&amp;Help!C17&amp;"-"&amp;Help!C17+1</f>
        <v>Bonds Paid During 2011-2012</v>
      </c>
      <c r="O146" s="131"/>
      <c r="P146" s="131"/>
      <c r="Q146" s="131"/>
      <c r="R146" s="131"/>
      <c r="S146" s="131"/>
      <c r="T146" s="131"/>
      <c r="U146" s="131"/>
      <c r="V146" s="131"/>
      <c r="W146" s="131"/>
      <c r="X146" s="131"/>
      <c r="Y146" s="587">
        <f>L146+L86+Z86+AM86+AZ86+AZ26+AM26+Z26+L26</f>
        <v>0</v>
      </c>
      <c r="Z146" s="588"/>
      <c r="AA146" s="589"/>
      <c r="AB146" s="149" t="s">
        <v>522</v>
      </c>
      <c r="AC146" s="131"/>
      <c r="AD146" s="131"/>
      <c r="AE146" s="131"/>
      <c r="AF146" s="132"/>
      <c r="AG146" s="593">
        <v>0</v>
      </c>
      <c r="AH146" s="593"/>
      <c r="AI146" s="593">
        <v>0</v>
      </c>
      <c r="AJ146" s="593"/>
      <c r="AK146" s="593">
        <v>0</v>
      </c>
      <c r="AL146" s="593"/>
      <c r="AM146" s="593">
        <v>0</v>
      </c>
      <c r="AN146" s="593"/>
      <c r="AO146" s="593">
        <v>0</v>
      </c>
      <c r="AP146" s="593"/>
      <c r="AQ146" s="593">
        <v>0</v>
      </c>
      <c r="AR146" s="593"/>
      <c r="AS146" s="593">
        <v>0</v>
      </c>
      <c r="AT146" s="593"/>
      <c r="AU146" s="593">
        <v>0</v>
      </c>
      <c r="AV146" s="593"/>
      <c r="AW146" s="593">
        <v>0</v>
      </c>
      <c r="AX146" s="593"/>
      <c r="AY146" s="593">
        <v>0</v>
      </c>
      <c r="AZ146" s="593"/>
      <c r="BA146" s="625">
        <f>SUM(AG146:AZ146)</f>
        <v>0</v>
      </c>
      <c r="BB146" s="625"/>
    </row>
    <row r="147" spans="1:54" x14ac:dyDescent="0.2">
      <c r="A147" s="142" t="s">
        <v>487</v>
      </c>
      <c r="B147" s="131"/>
      <c r="C147" s="131"/>
      <c r="D147" s="131"/>
      <c r="E147" s="131"/>
      <c r="F147" s="131"/>
      <c r="G147" s="131"/>
      <c r="H147" s="131"/>
      <c r="I147" s="131"/>
      <c r="J147" s="131"/>
      <c r="K147" s="132"/>
      <c r="L147" s="570">
        <v>0</v>
      </c>
      <c r="M147" s="572"/>
      <c r="N147" s="142" t="s">
        <v>487</v>
      </c>
      <c r="O147" s="131"/>
      <c r="P147" s="131"/>
      <c r="Q147" s="131"/>
      <c r="R147" s="131"/>
      <c r="S147" s="131"/>
      <c r="T147" s="131"/>
      <c r="U147" s="131"/>
      <c r="V147" s="131"/>
      <c r="W147" s="131"/>
      <c r="X147" s="131"/>
      <c r="Y147" s="587">
        <f>L147+L87+Z87+AM87+AZ87+AZ27+AM27+Z27+L27</f>
        <v>0</v>
      </c>
      <c r="Z147" s="588"/>
      <c r="AA147" s="589"/>
      <c r="AB147" s="149" t="s">
        <v>519</v>
      </c>
      <c r="AC147" s="131"/>
      <c r="AD147" s="131"/>
      <c r="AE147" s="131"/>
      <c r="AF147" s="132"/>
      <c r="AG147" s="593">
        <v>0</v>
      </c>
      <c r="AH147" s="593"/>
      <c r="AI147" s="593">
        <v>0</v>
      </c>
      <c r="AJ147" s="593"/>
      <c r="AK147" s="593">
        <v>0</v>
      </c>
      <c r="AL147" s="593"/>
      <c r="AM147" s="593">
        <v>0</v>
      </c>
      <c r="AN147" s="593"/>
      <c r="AO147" s="593">
        <v>0</v>
      </c>
      <c r="AP147" s="593"/>
      <c r="AQ147" s="593">
        <v>0</v>
      </c>
      <c r="AR147" s="593"/>
      <c r="AS147" s="593">
        <v>0</v>
      </c>
      <c r="AT147" s="593"/>
      <c r="AU147" s="593">
        <v>0</v>
      </c>
      <c r="AV147" s="593"/>
      <c r="AW147" s="593">
        <v>0</v>
      </c>
      <c r="AX147" s="593"/>
      <c r="AY147" s="593">
        <v>0</v>
      </c>
      <c r="AZ147" s="593"/>
      <c r="BA147" s="625">
        <f>SUM(AG147:AZ147)</f>
        <v>0</v>
      </c>
      <c r="BB147" s="625"/>
    </row>
    <row r="148" spans="1:54" ht="13.5" thickBot="1" x14ac:dyDescent="0.25">
      <c r="A148" s="139" t="s">
        <v>488</v>
      </c>
      <c r="B148" s="140"/>
      <c r="C148" s="140"/>
      <c r="D148" s="140"/>
      <c r="E148" s="140"/>
      <c r="F148" s="140"/>
      <c r="G148" s="140"/>
      <c r="H148" s="140"/>
      <c r="I148" s="140"/>
      <c r="J148" s="140"/>
      <c r="K148" s="141"/>
      <c r="L148" s="573">
        <f>L143-L145-L146-L147</f>
        <v>0</v>
      </c>
      <c r="M148" s="575"/>
      <c r="N148" s="139" t="s">
        <v>488</v>
      </c>
      <c r="O148" s="140"/>
      <c r="P148" s="140"/>
      <c r="Q148" s="140"/>
      <c r="R148" s="140"/>
      <c r="S148" s="140"/>
      <c r="T148" s="140"/>
      <c r="U148" s="140"/>
      <c r="V148" s="140"/>
      <c r="W148" s="140"/>
      <c r="X148" s="140"/>
      <c r="Y148" s="573">
        <f>Y143-Y145-Y146-Y147</f>
        <v>0</v>
      </c>
      <c r="Z148" s="574"/>
      <c r="AA148" s="575"/>
      <c r="AB148" s="145" t="s">
        <v>524</v>
      </c>
      <c r="AC148" s="131"/>
      <c r="AD148" s="131"/>
      <c r="AE148" s="131"/>
      <c r="AF148" s="132"/>
      <c r="AG148" s="594"/>
      <c r="AH148" s="594"/>
      <c r="AI148" s="594"/>
      <c r="AJ148" s="594"/>
      <c r="AK148" s="594"/>
      <c r="AL148" s="594"/>
      <c r="AM148" s="594"/>
      <c r="AN148" s="594"/>
      <c r="AO148" s="594"/>
      <c r="AP148" s="594"/>
      <c r="AQ148" s="594"/>
      <c r="AR148" s="594"/>
      <c r="AS148" s="594"/>
      <c r="AT148" s="594"/>
      <c r="AU148" s="594"/>
      <c r="AV148" s="594"/>
      <c r="AW148" s="594"/>
      <c r="AX148" s="594"/>
      <c r="AY148" s="594"/>
      <c r="AZ148" s="594"/>
      <c r="BA148" s="594"/>
      <c r="BB148" s="594"/>
    </row>
    <row r="149" spans="1:54" ht="13.5" thickTop="1" x14ac:dyDescent="0.2">
      <c r="A149" s="133" t="str">
        <f>"TOTAL BONDS OUTSTANDING 6-30-"&amp;Help!C17+1&amp;":"</f>
        <v>TOTAL BONDS OUTSTANDING 6-30-2012:</v>
      </c>
      <c r="B149" s="116"/>
      <c r="C149" s="116"/>
      <c r="D149" s="116"/>
      <c r="E149" s="116"/>
      <c r="F149" s="116"/>
      <c r="G149" s="116"/>
      <c r="H149" s="116"/>
      <c r="I149" s="116"/>
      <c r="J149" s="116"/>
      <c r="K149" s="138"/>
      <c r="L149" s="656"/>
      <c r="M149" s="658"/>
      <c r="N149" s="133" t="str">
        <f>"TOTAL BONDS OUTSTANDING 6-30-"&amp;Help!C17+1&amp;":"</f>
        <v>TOTAL BONDS OUTSTANDING 6-30-2012:</v>
      </c>
      <c r="O149" s="116"/>
      <c r="P149" s="116"/>
      <c r="Q149" s="116"/>
      <c r="R149" s="116"/>
      <c r="S149" s="116"/>
      <c r="T149" s="116"/>
      <c r="U149" s="116"/>
      <c r="V149" s="116"/>
      <c r="W149" s="116"/>
      <c r="X149" s="138"/>
      <c r="Y149" s="656"/>
      <c r="Z149" s="657"/>
      <c r="AA149" s="658"/>
      <c r="AB149" s="149" t="s">
        <v>522</v>
      </c>
      <c r="AC149" s="131"/>
      <c r="AD149" s="131"/>
      <c r="AE149" s="131"/>
      <c r="AF149" s="132"/>
      <c r="AG149" s="593">
        <v>0</v>
      </c>
      <c r="AH149" s="593"/>
      <c r="AI149" s="593">
        <v>0</v>
      </c>
      <c r="AJ149" s="593"/>
      <c r="AK149" s="593">
        <v>0</v>
      </c>
      <c r="AL149" s="593"/>
      <c r="AM149" s="593">
        <v>0</v>
      </c>
      <c r="AN149" s="593"/>
      <c r="AO149" s="593">
        <v>0</v>
      </c>
      <c r="AP149" s="593"/>
      <c r="AQ149" s="593">
        <v>0</v>
      </c>
      <c r="AR149" s="593"/>
      <c r="AS149" s="593">
        <v>0</v>
      </c>
      <c r="AT149" s="593"/>
      <c r="AU149" s="593">
        <v>0</v>
      </c>
      <c r="AV149" s="593"/>
      <c r="AW149" s="593">
        <v>0</v>
      </c>
      <c r="AX149" s="593"/>
      <c r="AY149" s="593">
        <v>0</v>
      </c>
      <c r="AZ149" s="593"/>
      <c r="BA149" s="625">
        <f>SUM(AG149:AZ149)</f>
        <v>0</v>
      </c>
      <c r="BB149" s="625"/>
    </row>
    <row r="150" spans="1:54" x14ac:dyDescent="0.2">
      <c r="A150" s="145" t="s">
        <v>489</v>
      </c>
      <c r="B150" s="131"/>
      <c r="C150" s="131"/>
      <c r="D150" s="131"/>
      <c r="E150" s="131"/>
      <c r="F150" s="131"/>
      <c r="G150" s="131"/>
      <c r="H150" s="131"/>
      <c r="I150" s="131"/>
      <c r="J150" s="131"/>
      <c r="K150" s="132"/>
      <c r="L150" s="570">
        <v>0</v>
      </c>
      <c r="M150" s="572"/>
      <c r="N150" s="145" t="s">
        <v>489</v>
      </c>
      <c r="O150" s="131"/>
      <c r="P150" s="131"/>
      <c r="Q150" s="131"/>
      <c r="R150" s="131"/>
      <c r="S150" s="131"/>
      <c r="T150" s="131"/>
      <c r="U150" s="131"/>
      <c r="V150" s="131"/>
      <c r="W150" s="131"/>
      <c r="X150" s="132"/>
      <c r="Y150" s="587">
        <f>L150+L90+Z90+AM90+AZ90+AZ30+AM30+Z30+L30</f>
        <v>0</v>
      </c>
      <c r="Z150" s="588"/>
      <c r="AA150" s="589"/>
      <c r="AB150" s="149" t="s">
        <v>519</v>
      </c>
      <c r="AC150" s="131"/>
      <c r="AD150" s="131"/>
      <c r="AE150" s="131"/>
      <c r="AF150" s="132"/>
      <c r="AG150" s="593">
        <v>0</v>
      </c>
      <c r="AH150" s="593"/>
      <c r="AI150" s="593">
        <v>0</v>
      </c>
      <c r="AJ150" s="593"/>
      <c r="AK150" s="593">
        <v>0</v>
      </c>
      <c r="AL150" s="593"/>
      <c r="AM150" s="593">
        <v>0</v>
      </c>
      <c r="AN150" s="593"/>
      <c r="AO150" s="593">
        <v>0</v>
      </c>
      <c r="AP150" s="593"/>
      <c r="AQ150" s="593">
        <v>0</v>
      </c>
      <c r="AR150" s="593"/>
      <c r="AS150" s="593">
        <v>0</v>
      </c>
      <c r="AT150" s="593"/>
      <c r="AU150" s="593">
        <v>0</v>
      </c>
      <c r="AV150" s="593"/>
      <c r="AW150" s="593">
        <v>0</v>
      </c>
      <c r="AX150" s="593"/>
      <c r="AY150" s="593">
        <v>0</v>
      </c>
      <c r="AZ150" s="593"/>
      <c r="BA150" s="625">
        <f>SUM(AG150:AZ150)</f>
        <v>0</v>
      </c>
      <c r="BB150" s="625"/>
    </row>
    <row r="151" spans="1:54" ht="13.5" thickBot="1" x14ac:dyDescent="0.25">
      <c r="A151" s="143" t="s">
        <v>490</v>
      </c>
      <c r="B151" s="135"/>
      <c r="C151" s="135"/>
      <c r="D151" s="135"/>
      <c r="E151" s="135"/>
      <c r="F151" s="135"/>
      <c r="G151" s="135"/>
      <c r="H151" s="135"/>
      <c r="I151" s="135"/>
      <c r="J151" s="135"/>
      <c r="K151" s="136"/>
      <c r="L151" s="668">
        <v>0</v>
      </c>
      <c r="M151" s="669"/>
      <c r="N151" s="148" t="s">
        <v>490</v>
      </c>
      <c r="O151" s="140"/>
      <c r="P151" s="140"/>
      <c r="Q151" s="140"/>
      <c r="R151" s="140"/>
      <c r="S151" s="140"/>
      <c r="T151" s="140"/>
      <c r="U151" s="140"/>
      <c r="V151" s="140"/>
      <c r="W151" s="140"/>
      <c r="X151" s="141"/>
      <c r="Y151" s="573">
        <f>L151+L91+Z91+AM91+AZ91+AZ31+AM31+Z31+L31</f>
        <v>0</v>
      </c>
      <c r="Z151" s="574"/>
      <c r="AA151" s="575"/>
      <c r="AB151" s="143" t="s">
        <v>525</v>
      </c>
      <c r="AC151" s="135"/>
      <c r="AD151" s="135"/>
      <c r="AE151" s="135"/>
      <c r="AF151" s="136"/>
      <c r="AG151" s="654"/>
      <c r="AH151" s="654"/>
      <c r="AI151" s="654"/>
      <c r="AJ151" s="654"/>
      <c r="AK151" s="654"/>
      <c r="AL151" s="654"/>
      <c r="AM151" s="654"/>
      <c r="AN151" s="654"/>
      <c r="AO151" s="654"/>
      <c r="AP151" s="654"/>
      <c r="AQ151" s="654"/>
      <c r="AR151" s="654"/>
      <c r="AS151" s="654"/>
      <c r="AT151" s="654"/>
      <c r="AU151" s="654"/>
      <c r="AV151" s="654"/>
      <c r="AW151" s="654"/>
      <c r="AX151" s="654"/>
      <c r="AY151" s="654"/>
      <c r="AZ151" s="654"/>
      <c r="BA151" s="654"/>
      <c r="BB151" s="654"/>
    </row>
    <row r="152" spans="1:54" ht="13.5" thickTop="1" x14ac:dyDescent="0.2">
      <c r="A152" s="127" t="s">
        <v>491</v>
      </c>
      <c r="B152" s="128"/>
      <c r="C152" s="128"/>
      <c r="D152" s="579" t="s">
        <v>499</v>
      </c>
      <c r="E152" s="579"/>
      <c r="F152" s="579" t="s">
        <v>498</v>
      </c>
      <c r="G152" s="579"/>
      <c r="H152" s="152" t="str">
        <f>"% Int."</f>
        <v>% Int.</v>
      </c>
      <c r="I152" s="152" t="s">
        <v>502</v>
      </c>
      <c r="J152" s="579" t="s">
        <v>497</v>
      </c>
      <c r="K152" s="580"/>
      <c r="L152" s="608"/>
      <c r="M152" s="609"/>
      <c r="AB152" s="137" t="str">
        <f>"OUTSTANDING JUNE 30, "&amp;Help!C17+1&amp;":"</f>
        <v>OUTSTANDING JUNE 30, 2012:</v>
      </c>
      <c r="AC152" s="116"/>
      <c r="AD152" s="116"/>
      <c r="AE152" s="116"/>
      <c r="AF152" s="138"/>
      <c r="AG152" s="653"/>
      <c r="AH152" s="653"/>
      <c r="AI152" s="653"/>
      <c r="AJ152" s="653"/>
      <c r="AK152" s="653"/>
      <c r="AL152" s="653"/>
      <c r="AM152" s="653"/>
      <c r="AN152" s="653"/>
      <c r="AO152" s="653"/>
      <c r="AP152" s="653"/>
      <c r="AQ152" s="653"/>
      <c r="AR152" s="653"/>
      <c r="AS152" s="653"/>
      <c r="AT152" s="653"/>
      <c r="AU152" s="653"/>
      <c r="AV152" s="653"/>
      <c r="AW152" s="653"/>
      <c r="AX152" s="653"/>
      <c r="AY152" s="653"/>
      <c r="AZ152" s="653"/>
      <c r="BA152" s="653"/>
      <c r="BB152" s="653"/>
    </row>
    <row r="153" spans="1:54" x14ac:dyDescent="0.2">
      <c r="A153" s="142" t="s">
        <v>492</v>
      </c>
      <c r="B153" s="131"/>
      <c r="C153" s="131"/>
      <c r="D153" s="666">
        <v>39264</v>
      </c>
      <c r="E153" s="667"/>
      <c r="F153" s="570">
        <v>0</v>
      </c>
      <c r="G153" s="572"/>
      <c r="H153" s="169">
        <v>0</v>
      </c>
      <c r="I153" s="153">
        <f>ROUNDDOWN((((YEAR(D153)-YEAR(D153)))*12),0)</f>
        <v>0</v>
      </c>
      <c r="J153" s="587">
        <f>(F153*((H153/12)*I153))</f>
        <v>0</v>
      </c>
      <c r="K153" s="589"/>
      <c r="L153" s="323"/>
      <c r="M153" s="325"/>
      <c r="AB153" s="149" t="s">
        <v>522</v>
      </c>
      <c r="AC153" s="131"/>
      <c r="AD153" s="131"/>
      <c r="AE153" s="131"/>
      <c r="AF153" s="132"/>
      <c r="AG153" s="593">
        <v>0</v>
      </c>
      <c r="AH153" s="593"/>
      <c r="AI153" s="593">
        <v>0</v>
      </c>
      <c r="AJ153" s="593"/>
      <c r="AK153" s="593">
        <v>0</v>
      </c>
      <c r="AL153" s="593"/>
      <c r="AM153" s="593">
        <v>0</v>
      </c>
      <c r="AN153" s="593"/>
      <c r="AO153" s="593">
        <v>0</v>
      </c>
      <c r="AP153" s="593"/>
      <c r="AQ153" s="593">
        <v>0</v>
      </c>
      <c r="AR153" s="593"/>
      <c r="AS153" s="593">
        <v>0</v>
      </c>
      <c r="AT153" s="593"/>
      <c r="AU153" s="593">
        <v>0</v>
      </c>
      <c r="AV153" s="593"/>
      <c r="AW153" s="593">
        <v>0</v>
      </c>
      <c r="AX153" s="593"/>
      <c r="AY153" s="593">
        <v>0</v>
      </c>
      <c r="AZ153" s="593"/>
      <c r="BA153" s="625">
        <f>SUM(AG153:AZ153)</f>
        <v>0</v>
      </c>
      <c r="BB153" s="625"/>
    </row>
    <row r="154" spans="1:54" x14ac:dyDescent="0.2">
      <c r="A154" s="142" t="s">
        <v>492</v>
      </c>
      <c r="B154" s="131"/>
      <c r="C154" s="131"/>
      <c r="D154" s="660">
        <f>IF((YEAR(D153+365)/4)=(ROUND(YEAR(D153+365)/4,0)),D153+366,D153+365)</f>
        <v>39630</v>
      </c>
      <c r="E154" s="661"/>
      <c r="F154" s="570">
        <v>0</v>
      </c>
      <c r="G154" s="572"/>
      <c r="H154" s="169">
        <v>0</v>
      </c>
      <c r="I154" s="153">
        <f>ROUNDDOWN((((YEAR(D154)-YEAR(D153)))*12),0)</f>
        <v>12</v>
      </c>
      <c r="J154" s="587">
        <f t="shared" ref="J154:J162" si="24">(F154*((H154/12)*I154))</f>
        <v>0</v>
      </c>
      <c r="K154" s="589"/>
      <c r="L154" s="323"/>
      <c r="M154" s="325"/>
      <c r="AB154" s="149" t="s">
        <v>519</v>
      </c>
      <c r="AC154" s="131"/>
      <c r="AD154" s="131"/>
      <c r="AE154" s="131"/>
      <c r="AF154" s="132"/>
      <c r="AG154" s="593">
        <v>0</v>
      </c>
      <c r="AH154" s="593"/>
      <c r="AI154" s="593">
        <v>0</v>
      </c>
      <c r="AJ154" s="593"/>
      <c r="AK154" s="593">
        <v>0</v>
      </c>
      <c r="AL154" s="593"/>
      <c r="AM154" s="593">
        <v>0</v>
      </c>
      <c r="AN154" s="593"/>
      <c r="AO154" s="593">
        <v>0</v>
      </c>
      <c r="AP154" s="593"/>
      <c r="AQ154" s="593">
        <v>0</v>
      </c>
      <c r="AR154" s="593"/>
      <c r="AS154" s="593">
        <v>0</v>
      </c>
      <c r="AT154" s="593"/>
      <c r="AU154" s="593">
        <v>0</v>
      </c>
      <c r="AV154" s="593"/>
      <c r="AW154" s="593">
        <v>0</v>
      </c>
      <c r="AX154" s="593"/>
      <c r="AY154" s="593">
        <v>0</v>
      </c>
      <c r="AZ154" s="593"/>
      <c r="BA154" s="625">
        <f>SUM(AG154:AZ154)</f>
        <v>0</v>
      </c>
      <c r="BB154" s="625"/>
    </row>
    <row r="155" spans="1:54" ht="13.5" thickBot="1" x14ac:dyDescent="0.25">
      <c r="A155" s="142" t="s">
        <v>492</v>
      </c>
      <c r="B155" s="131"/>
      <c r="C155" s="131"/>
      <c r="D155" s="660">
        <f t="shared" ref="D155:D162" si="25">IF((YEAR(D154+365)/4)=(ROUND(YEAR(D154+365)/4,0)),D154+366,D154+365)</f>
        <v>39995</v>
      </c>
      <c r="E155" s="661"/>
      <c r="F155" s="570">
        <v>0</v>
      </c>
      <c r="G155" s="572"/>
      <c r="H155" s="169">
        <v>0</v>
      </c>
      <c r="I155" s="153">
        <f t="shared" ref="I155:I162" si="26">ROUNDDOWN((((YEAR(D155)-YEAR(D154)))*12),0)</f>
        <v>12</v>
      </c>
      <c r="J155" s="587">
        <f t="shared" si="24"/>
        <v>0</v>
      </c>
      <c r="K155" s="589"/>
      <c r="L155" s="323"/>
      <c r="M155" s="325"/>
      <c r="AB155" s="154" t="s">
        <v>51</v>
      </c>
      <c r="AC155" s="140"/>
      <c r="AD155" s="140"/>
      <c r="AE155" s="140"/>
      <c r="AF155" s="141"/>
      <c r="AG155" s="604">
        <v>0</v>
      </c>
      <c r="AH155" s="604"/>
      <c r="AI155" s="604">
        <v>0</v>
      </c>
      <c r="AJ155" s="604"/>
      <c r="AK155" s="604">
        <v>0</v>
      </c>
      <c r="AL155" s="604"/>
      <c r="AM155" s="604">
        <v>0</v>
      </c>
      <c r="AN155" s="604"/>
      <c r="AO155" s="604">
        <v>0</v>
      </c>
      <c r="AP155" s="604"/>
      <c r="AQ155" s="604">
        <v>0</v>
      </c>
      <c r="AR155" s="604"/>
      <c r="AS155" s="604">
        <v>0</v>
      </c>
      <c r="AT155" s="604"/>
      <c r="AU155" s="604">
        <v>0</v>
      </c>
      <c r="AV155" s="604"/>
      <c r="AW155" s="604">
        <v>0</v>
      </c>
      <c r="AX155" s="604"/>
      <c r="AY155" s="604">
        <v>0</v>
      </c>
      <c r="AZ155" s="604"/>
      <c r="BA155" s="602">
        <f>SUM(AG155:AZ155)</f>
        <v>0</v>
      </c>
      <c r="BB155" s="602"/>
    </row>
    <row r="156" spans="1:54" ht="13.5" thickTop="1" x14ac:dyDescent="0.2">
      <c r="A156" s="142" t="s">
        <v>492</v>
      </c>
      <c r="B156" s="131"/>
      <c r="C156" s="131"/>
      <c r="D156" s="660">
        <f t="shared" si="25"/>
        <v>40360</v>
      </c>
      <c r="E156" s="661"/>
      <c r="F156" s="570">
        <v>0</v>
      </c>
      <c r="G156" s="572"/>
      <c r="H156" s="169">
        <v>0</v>
      </c>
      <c r="I156" s="153">
        <f t="shared" si="26"/>
        <v>12</v>
      </c>
      <c r="J156" s="587">
        <f t="shared" si="24"/>
        <v>0</v>
      </c>
      <c r="K156" s="589"/>
      <c r="L156" s="323"/>
      <c r="M156" s="325"/>
      <c r="AO156" s="324"/>
      <c r="AP156" s="324"/>
      <c r="AQ156" s="619"/>
      <c r="AR156" s="619"/>
      <c r="AS156" s="619"/>
      <c r="AT156" s="619"/>
      <c r="AU156" s="619"/>
      <c r="AV156" s="619"/>
      <c r="AW156" s="619"/>
      <c r="AX156" s="619"/>
      <c r="AY156" s="619"/>
      <c r="AZ156" s="619"/>
      <c r="BA156" s="619"/>
      <c r="BB156" s="619"/>
    </row>
    <row r="157" spans="1:54" ht="13.5" thickBot="1" x14ac:dyDescent="0.25">
      <c r="A157" s="142" t="s">
        <v>492</v>
      </c>
      <c r="B157" s="131"/>
      <c r="C157" s="131"/>
      <c r="D157" s="660">
        <f t="shared" si="25"/>
        <v>40725</v>
      </c>
      <c r="E157" s="661"/>
      <c r="F157" s="570">
        <v>0</v>
      </c>
      <c r="G157" s="572"/>
      <c r="H157" s="169">
        <v>0</v>
      </c>
      <c r="I157" s="153">
        <f t="shared" si="26"/>
        <v>12</v>
      </c>
      <c r="J157" s="587">
        <f t="shared" si="24"/>
        <v>0</v>
      </c>
      <c r="K157" s="589"/>
      <c r="L157" s="323"/>
      <c r="M157" s="325"/>
      <c r="AO157" s="324"/>
      <c r="AP157" s="324"/>
      <c r="AQ157" s="619"/>
      <c r="AR157" s="619"/>
      <c r="AS157" s="619"/>
      <c r="AT157" s="619"/>
      <c r="AU157" s="619"/>
      <c r="AV157" s="619"/>
      <c r="AW157" s="619"/>
      <c r="AX157" s="619"/>
      <c r="AY157" s="619"/>
      <c r="AZ157" s="619"/>
      <c r="BA157" s="619"/>
      <c r="BB157" s="619"/>
    </row>
    <row r="158" spans="1:54" ht="14.25" thickTop="1" thickBot="1" x14ac:dyDescent="0.25">
      <c r="A158" s="142" t="s">
        <v>492</v>
      </c>
      <c r="B158" s="131"/>
      <c r="C158" s="131"/>
      <c r="D158" s="660">
        <f t="shared" si="25"/>
        <v>41091</v>
      </c>
      <c r="E158" s="661"/>
      <c r="F158" s="570">
        <v>0</v>
      </c>
      <c r="G158" s="572"/>
      <c r="H158" s="169">
        <v>0</v>
      </c>
      <c r="I158" s="153">
        <f t="shared" si="26"/>
        <v>12</v>
      </c>
      <c r="J158" s="587">
        <f t="shared" si="24"/>
        <v>0</v>
      </c>
      <c r="K158" s="589"/>
      <c r="L158" s="323"/>
      <c r="M158" s="325"/>
      <c r="AB158" s="122" t="str">
        <f>"Schedule 3, Prepaid Judgements as of June 30, "&amp;Help!C17+1</f>
        <v>Schedule 3, Prepaid Judgements as of June 30, 2012</v>
      </c>
      <c r="AC158" s="123"/>
      <c r="AD158" s="123"/>
      <c r="AE158" s="123"/>
      <c r="AF158" s="123"/>
      <c r="AG158" s="123"/>
      <c r="AH158" s="123"/>
      <c r="AI158" s="123"/>
      <c r="AJ158" s="123"/>
      <c r="AK158" s="123"/>
      <c r="AL158" s="123"/>
      <c r="AM158" s="123"/>
      <c r="AN158" s="124"/>
      <c r="AO158" s="633" t="str">
        <f>"Schedule 3, Prepaid Judgements as of June 30, "&amp;Help!C17+1&amp;" (Continued)"</f>
        <v>Schedule 3, Prepaid Judgements as of June 30, 2012 (Continued)</v>
      </c>
      <c r="AP158" s="634"/>
      <c r="AQ158" s="634"/>
      <c r="AR158" s="634"/>
      <c r="AS158" s="634"/>
      <c r="AT158" s="634"/>
      <c r="AU158" s="634"/>
      <c r="AV158" s="634"/>
      <c r="AW158" s="634"/>
      <c r="AX158" s="634"/>
      <c r="AY158" s="634"/>
      <c r="AZ158" s="634"/>
      <c r="BA158" s="634"/>
      <c r="BB158" s="635"/>
    </row>
    <row r="159" spans="1:54" ht="14.25" thickTop="1" thickBot="1" x14ac:dyDescent="0.25">
      <c r="A159" s="142" t="s">
        <v>492</v>
      </c>
      <c r="B159" s="131"/>
      <c r="C159" s="131"/>
      <c r="D159" s="660">
        <f t="shared" si="25"/>
        <v>41456</v>
      </c>
      <c r="E159" s="661"/>
      <c r="F159" s="570">
        <v>0</v>
      </c>
      <c r="G159" s="572"/>
      <c r="H159" s="169">
        <v>0</v>
      </c>
      <c r="I159" s="153">
        <f t="shared" si="26"/>
        <v>12</v>
      </c>
      <c r="J159" s="587">
        <f t="shared" si="24"/>
        <v>0</v>
      </c>
      <c r="K159" s="589"/>
      <c r="L159" s="323"/>
      <c r="M159" s="325"/>
      <c r="AB159" s="122" t="s">
        <v>526</v>
      </c>
      <c r="AC159" s="123"/>
      <c r="AD159" s="123"/>
      <c r="AE159" s="123"/>
      <c r="AF159" s="123"/>
      <c r="AG159" s="123"/>
      <c r="AH159" s="123"/>
      <c r="AI159" s="123"/>
      <c r="AJ159" s="123"/>
      <c r="AK159" s="123"/>
      <c r="AL159" s="123"/>
      <c r="AM159" s="123"/>
      <c r="AN159" s="124"/>
      <c r="AO159" s="652"/>
      <c r="AP159" s="623"/>
      <c r="AQ159" s="623"/>
      <c r="AR159" s="623"/>
      <c r="AS159" s="623"/>
      <c r="AT159" s="623"/>
      <c r="AU159" s="623"/>
      <c r="AV159" s="623"/>
      <c r="AW159" s="623"/>
      <c r="AX159" s="623"/>
      <c r="AY159" s="623"/>
      <c r="AZ159" s="623"/>
      <c r="BA159" s="623"/>
      <c r="BB159" s="627"/>
    </row>
    <row r="160" spans="1:54" ht="13.5" thickTop="1" x14ac:dyDescent="0.2">
      <c r="A160" s="142" t="s">
        <v>492</v>
      </c>
      <c r="B160" s="131"/>
      <c r="C160" s="131"/>
      <c r="D160" s="660">
        <f t="shared" si="25"/>
        <v>41821</v>
      </c>
      <c r="E160" s="661"/>
      <c r="F160" s="570">
        <v>0</v>
      </c>
      <c r="G160" s="572"/>
      <c r="H160" s="169">
        <v>0</v>
      </c>
      <c r="I160" s="153">
        <f t="shared" si="26"/>
        <v>12</v>
      </c>
      <c r="J160" s="587">
        <f t="shared" si="24"/>
        <v>0</v>
      </c>
      <c r="K160" s="589"/>
      <c r="L160" s="323"/>
      <c r="M160" s="325"/>
      <c r="AB160" s="127" t="s">
        <v>527</v>
      </c>
      <c r="AC160" s="128"/>
      <c r="AD160" s="128"/>
      <c r="AE160" s="128"/>
      <c r="AF160" s="128"/>
      <c r="AG160" s="128"/>
      <c r="AH160" s="129"/>
      <c r="AI160" s="598"/>
      <c r="AJ160" s="598"/>
      <c r="AK160" s="598"/>
      <c r="AL160" s="598"/>
      <c r="AM160" s="598"/>
      <c r="AN160" s="598"/>
      <c r="AO160" s="598"/>
      <c r="AP160" s="598"/>
      <c r="AQ160" s="598"/>
      <c r="AR160" s="598"/>
      <c r="AS160" s="598"/>
      <c r="AT160" s="598"/>
      <c r="AU160" s="598"/>
      <c r="AV160" s="598"/>
      <c r="AW160" s="598"/>
      <c r="AX160" s="598"/>
      <c r="AY160" s="598"/>
      <c r="AZ160" s="598"/>
      <c r="BA160" s="607" t="s">
        <v>158</v>
      </c>
      <c r="BB160" s="607"/>
    </row>
    <row r="161" spans="1:54" x14ac:dyDescent="0.2">
      <c r="A161" s="142" t="s">
        <v>492</v>
      </c>
      <c r="B161" s="131"/>
      <c r="C161" s="131"/>
      <c r="D161" s="660">
        <f t="shared" si="25"/>
        <v>42186</v>
      </c>
      <c r="E161" s="661"/>
      <c r="F161" s="570">
        <v>0</v>
      </c>
      <c r="G161" s="572"/>
      <c r="H161" s="169">
        <v>0</v>
      </c>
      <c r="I161" s="153">
        <f t="shared" si="26"/>
        <v>12</v>
      </c>
      <c r="J161" s="587">
        <f t="shared" si="24"/>
        <v>0</v>
      </c>
      <c r="K161" s="589"/>
      <c r="L161" s="323"/>
      <c r="M161" s="325"/>
      <c r="AB161" s="130" t="s">
        <v>528</v>
      </c>
      <c r="AC161" s="131"/>
      <c r="AD161" s="131"/>
      <c r="AE161" s="131"/>
      <c r="AF161" s="131"/>
      <c r="AG161" s="131"/>
      <c r="AH161" s="132"/>
      <c r="AI161" s="594"/>
      <c r="AJ161" s="594"/>
      <c r="AK161" s="594"/>
      <c r="AL161" s="594"/>
      <c r="AM161" s="594"/>
      <c r="AN161" s="594"/>
      <c r="AO161" s="594"/>
      <c r="AP161" s="594"/>
      <c r="AQ161" s="594"/>
      <c r="AR161" s="594"/>
      <c r="AS161" s="594"/>
      <c r="AT161" s="594"/>
      <c r="AU161" s="594"/>
      <c r="AV161" s="594"/>
      <c r="AW161" s="594"/>
      <c r="AX161" s="594"/>
      <c r="AY161" s="594"/>
      <c r="AZ161" s="594"/>
      <c r="BA161" s="617" t="s">
        <v>534</v>
      </c>
      <c r="BB161" s="617"/>
    </row>
    <row r="162" spans="1:54" ht="13.5" thickBot="1" x14ac:dyDescent="0.25">
      <c r="A162" s="156" t="s">
        <v>492</v>
      </c>
      <c r="B162" s="135"/>
      <c r="C162" s="135"/>
      <c r="D162" s="660">
        <f t="shared" si="25"/>
        <v>42552</v>
      </c>
      <c r="E162" s="661"/>
      <c r="F162" s="570">
        <v>0</v>
      </c>
      <c r="G162" s="572"/>
      <c r="H162" s="169">
        <v>0</v>
      </c>
      <c r="I162" s="153">
        <f t="shared" si="26"/>
        <v>12</v>
      </c>
      <c r="J162" s="587">
        <f t="shared" si="24"/>
        <v>0</v>
      </c>
      <c r="K162" s="589"/>
      <c r="L162" s="636"/>
      <c r="M162" s="597"/>
      <c r="AB162" s="139" t="s">
        <v>513</v>
      </c>
      <c r="AC162" s="140"/>
      <c r="AD162" s="140"/>
      <c r="AE162" s="140"/>
      <c r="AF162" s="140"/>
      <c r="AG162" s="140"/>
      <c r="AH162" s="141"/>
      <c r="AI162" s="603"/>
      <c r="AJ162" s="603"/>
      <c r="AK162" s="603"/>
      <c r="AL162" s="603"/>
      <c r="AM162" s="603"/>
      <c r="AN162" s="603"/>
      <c r="AO162" s="603"/>
      <c r="AP162" s="603"/>
      <c r="AQ162" s="603"/>
      <c r="AR162" s="603"/>
      <c r="AS162" s="603"/>
      <c r="AT162" s="603"/>
      <c r="AU162" s="603"/>
      <c r="AV162" s="603"/>
      <c r="AW162" s="603"/>
      <c r="AX162" s="603"/>
      <c r="AY162" s="603"/>
      <c r="AZ162" s="603"/>
      <c r="BA162" s="618" t="s">
        <v>533</v>
      </c>
      <c r="BB162" s="618"/>
    </row>
    <row r="163" spans="1:54" ht="13.5" thickTop="1" x14ac:dyDescent="0.2">
      <c r="A163" s="127" t="s">
        <v>501</v>
      </c>
      <c r="B163" s="128"/>
      <c r="C163" s="128"/>
      <c r="D163" s="128"/>
      <c r="E163" s="128"/>
      <c r="F163" s="128"/>
      <c r="G163" s="128"/>
      <c r="H163" s="128"/>
      <c r="I163" s="128"/>
      <c r="J163" s="128"/>
      <c r="K163" s="129"/>
      <c r="L163" s="610"/>
      <c r="M163" s="580"/>
      <c r="N163" s="127" t="s">
        <v>501</v>
      </c>
      <c r="O163" s="128"/>
      <c r="P163" s="128"/>
      <c r="Q163" s="128"/>
      <c r="R163" s="128"/>
      <c r="S163" s="128"/>
      <c r="T163" s="128"/>
      <c r="U163" s="128"/>
      <c r="V163" s="128"/>
      <c r="W163" s="128"/>
      <c r="X163" s="129"/>
      <c r="Y163" s="610"/>
      <c r="Z163" s="579"/>
      <c r="AA163" s="580"/>
      <c r="AB163" s="127" t="s">
        <v>529</v>
      </c>
      <c r="AC163" s="128"/>
      <c r="AD163" s="128"/>
      <c r="AE163" s="128"/>
      <c r="AF163" s="128"/>
      <c r="AG163" s="128"/>
      <c r="AH163" s="129"/>
      <c r="AI163" s="599">
        <v>0</v>
      </c>
      <c r="AJ163" s="599"/>
      <c r="AK163" s="599">
        <v>0</v>
      </c>
      <c r="AL163" s="599"/>
      <c r="AM163" s="599">
        <v>0</v>
      </c>
      <c r="AN163" s="599"/>
      <c r="AO163" s="626">
        <v>0</v>
      </c>
      <c r="AP163" s="626"/>
      <c r="AQ163" s="626">
        <v>0</v>
      </c>
      <c r="AR163" s="626"/>
      <c r="AS163" s="626">
        <v>0</v>
      </c>
      <c r="AT163" s="626"/>
      <c r="AU163" s="626">
        <v>0</v>
      </c>
      <c r="AV163" s="626"/>
      <c r="AW163" s="626">
        <v>0</v>
      </c>
      <c r="AX163" s="626"/>
      <c r="AY163" s="626">
        <v>0</v>
      </c>
      <c r="AZ163" s="626"/>
      <c r="BA163" s="624">
        <f>SUM(AI163:AZ163)</f>
        <v>0</v>
      </c>
      <c r="BB163" s="624"/>
    </row>
    <row r="164" spans="1:54" x14ac:dyDescent="0.2">
      <c r="A164" s="145" t="s">
        <v>493</v>
      </c>
      <c r="B164" s="131"/>
      <c r="C164" s="131"/>
      <c r="D164" s="131"/>
      <c r="E164" s="131"/>
      <c r="F164" s="131"/>
      <c r="G164" s="131"/>
      <c r="H164" s="131"/>
      <c r="I164" s="131"/>
      <c r="J164" s="131"/>
      <c r="K164" s="132"/>
      <c r="L164" s="570">
        <v>0</v>
      </c>
      <c r="M164" s="572"/>
      <c r="N164" s="145" t="s">
        <v>493</v>
      </c>
      <c r="O164" s="131"/>
      <c r="P164" s="131"/>
      <c r="Q164" s="131"/>
      <c r="R164" s="131"/>
      <c r="S164" s="131"/>
      <c r="T164" s="131"/>
      <c r="U164" s="131"/>
      <c r="V164" s="131"/>
      <c r="W164" s="131"/>
      <c r="X164" s="132"/>
      <c r="Y164" s="587">
        <f>L164+L104+Z104+AM104+AZ104+AZ44+AM44+Z44+L44</f>
        <v>0</v>
      </c>
      <c r="Z164" s="588"/>
      <c r="AA164" s="589"/>
      <c r="AB164" s="130" t="s">
        <v>516</v>
      </c>
      <c r="AC164" s="131"/>
      <c r="AD164" s="131"/>
      <c r="AE164" s="131"/>
      <c r="AF164" s="131"/>
      <c r="AG164" s="131"/>
      <c r="AH164" s="132"/>
      <c r="AI164" s="593"/>
      <c r="AJ164" s="593"/>
      <c r="AK164" s="593"/>
      <c r="AL164" s="593"/>
      <c r="AM164" s="593"/>
      <c r="AN164" s="593"/>
      <c r="AO164" s="649"/>
      <c r="AP164" s="649"/>
      <c r="AQ164" s="649"/>
      <c r="AR164" s="649"/>
      <c r="AS164" s="649"/>
      <c r="AT164" s="649"/>
      <c r="AU164" s="649"/>
      <c r="AV164" s="649"/>
      <c r="AW164" s="649"/>
      <c r="AX164" s="649"/>
      <c r="AY164" s="649"/>
      <c r="AZ164" s="649"/>
      <c r="BA164" s="649"/>
      <c r="BB164" s="649"/>
    </row>
    <row r="165" spans="1:54" x14ac:dyDescent="0.2">
      <c r="A165" s="145" t="s">
        <v>483</v>
      </c>
      <c r="B165" s="131"/>
      <c r="C165" s="131"/>
      <c r="D165" s="131"/>
      <c r="E165" s="131"/>
      <c r="F165" s="131"/>
      <c r="G165" s="131"/>
      <c r="H165" s="131"/>
      <c r="I165" s="131"/>
      <c r="J165" s="131"/>
      <c r="K165" s="132"/>
      <c r="L165" s="662">
        <v>1</v>
      </c>
      <c r="M165" s="664"/>
      <c r="N165" s="145" t="s">
        <v>483</v>
      </c>
      <c r="O165" s="131"/>
      <c r="P165" s="131"/>
      <c r="Q165" s="131"/>
      <c r="R165" s="131"/>
      <c r="S165" s="131"/>
      <c r="T165" s="131"/>
      <c r="U165" s="131"/>
      <c r="V165" s="131"/>
      <c r="W165" s="131"/>
      <c r="X165" s="132"/>
      <c r="Y165" s="665"/>
      <c r="Z165" s="582"/>
      <c r="AA165" s="583"/>
      <c r="AB165" s="130" t="str">
        <f>"Unreimbursed Balance At June 30, "&amp;Help!C17</f>
        <v>Unreimbursed Balance At June 30, 2011</v>
      </c>
      <c r="AC165" s="131"/>
      <c r="AD165" s="131"/>
      <c r="AE165" s="131"/>
      <c r="AF165" s="131"/>
      <c r="AG165" s="131"/>
      <c r="AH165" s="132"/>
      <c r="AI165" s="593">
        <v>0</v>
      </c>
      <c r="AJ165" s="593"/>
      <c r="AK165" s="593">
        <v>0</v>
      </c>
      <c r="AL165" s="593"/>
      <c r="AM165" s="593">
        <v>0</v>
      </c>
      <c r="AN165" s="593"/>
      <c r="AO165" s="593">
        <v>0</v>
      </c>
      <c r="AP165" s="593"/>
      <c r="AQ165" s="593">
        <v>0</v>
      </c>
      <c r="AR165" s="593"/>
      <c r="AS165" s="593">
        <v>0</v>
      </c>
      <c r="AT165" s="593"/>
      <c r="AU165" s="593">
        <v>0</v>
      </c>
      <c r="AV165" s="593"/>
      <c r="AW165" s="593">
        <v>0</v>
      </c>
      <c r="AX165" s="593"/>
      <c r="AY165" s="593">
        <v>0</v>
      </c>
      <c r="AZ165" s="593"/>
      <c r="BA165" s="625">
        <f>SUM(AI165:AZ165)</f>
        <v>0</v>
      </c>
      <c r="BB165" s="625"/>
    </row>
    <row r="166" spans="1:54" x14ac:dyDescent="0.2">
      <c r="A166" s="145" t="s">
        <v>494</v>
      </c>
      <c r="B166" s="131"/>
      <c r="C166" s="131"/>
      <c r="D166" s="131"/>
      <c r="E166" s="131"/>
      <c r="F166" s="131"/>
      <c r="G166" s="131"/>
      <c r="H166" s="131"/>
      <c r="I166" s="131"/>
      <c r="J166" s="131"/>
      <c r="K166" s="132"/>
      <c r="L166" s="587">
        <f>L164/L165</f>
        <v>0</v>
      </c>
      <c r="M166" s="589"/>
      <c r="N166" s="145" t="s">
        <v>494</v>
      </c>
      <c r="O166" s="131"/>
      <c r="P166" s="131"/>
      <c r="Q166" s="131"/>
      <c r="R166" s="131"/>
      <c r="S166" s="131"/>
      <c r="T166" s="131"/>
      <c r="U166" s="131"/>
      <c r="V166" s="131"/>
      <c r="W166" s="131"/>
      <c r="X166" s="132"/>
      <c r="Y166" s="587">
        <f>L166+L106+Z106+AM106+AZ106+AZ46+AM46+Z46+L46</f>
        <v>0</v>
      </c>
      <c r="Z166" s="588"/>
      <c r="AA166" s="589"/>
      <c r="AB166" s="130" t="str">
        <f>"Reimbursement By "&amp;Help!C17&amp;" Tax Levy"</f>
        <v>Reimbursement By 2011 Tax Levy</v>
      </c>
      <c r="AC166" s="131"/>
      <c r="AD166" s="131"/>
      <c r="AE166" s="131"/>
      <c r="AF166" s="131"/>
      <c r="AG166" s="131"/>
      <c r="AH166" s="132"/>
      <c r="AI166" s="593">
        <v>0</v>
      </c>
      <c r="AJ166" s="593"/>
      <c r="AK166" s="593">
        <v>0</v>
      </c>
      <c r="AL166" s="593"/>
      <c r="AM166" s="593">
        <v>0</v>
      </c>
      <c r="AN166" s="593"/>
      <c r="AO166" s="593">
        <v>0</v>
      </c>
      <c r="AP166" s="593"/>
      <c r="AQ166" s="593">
        <v>0</v>
      </c>
      <c r="AR166" s="593"/>
      <c r="AS166" s="593">
        <v>0</v>
      </c>
      <c r="AT166" s="593"/>
      <c r="AU166" s="593">
        <v>0</v>
      </c>
      <c r="AV166" s="593"/>
      <c r="AW166" s="593">
        <v>0</v>
      </c>
      <c r="AX166" s="593"/>
      <c r="AY166" s="593">
        <v>0</v>
      </c>
      <c r="AZ166" s="593"/>
      <c r="BA166" s="625">
        <f>SUM(AI166:AZ166)</f>
        <v>0</v>
      </c>
      <c r="BB166" s="625"/>
    </row>
    <row r="167" spans="1:54" x14ac:dyDescent="0.2">
      <c r="A167" s="145" t="s">
        <v>485</v>
      </c>
      <c r="B167" s="131"/>
      <c r="C167" s="131"/>
      <c r="D167" s="131"/>
      <c r="E167" s="131"/>
      <c r="F167" s="131"/>
      <c r="G167" s="131"/>
      <c r="H167" s="131"/>
      <c r="I167" s="131"/>
      <c r="J167" s="131"/>
      <c r="K167" s="132"/>
      <c r="L167" s="662">
        <v>0</v>
      </c>
      <c r="M167" s="664"/>
      <c r="N167" s="145" t="s">
        <v>485</v>
      </c>
      <c r="O167" s="131"/>
      <c r="P167" s="131"/>
      <c r="Q167" s="131"/>
      <c r="R167" s="131"/>
      <c r="S167" s="131"/>
      <c r="T167" s="131"/>
      <c r="U167" s="131"/>
      <c r="V167" s="131"/>
      <c r="W167" s="131"/>
      <c r="X167" s="132"/>
      <c r="Y167" s="662"/>
      <c r="Z167" s="663"/>
      <c r="AA167" s="664"/>
      <c r="AB167" s="130" t="s">
        <v>530</v>
      </c>
      <c r="AC167" s="131"/>
      <c r="AD167" s="131"/>
      <c r="AE167" s="131"/>
      <c r="AF167" s="131"/>
      <c r="AG167" s="131"/>
      <c r="AH167" s="132"/>
      <c r="AI167" s="593">
        <v>0</v>
      </c>
      <c r="AJ167" s="593"/>
      <c r="AK167" s="593">
        <v>0</v>
      </c>
      <c r="AL167" s="593"/>
      <c r="AM167" s="593">
        <v>0</v>
      </c>
      <c r="AN167" s="593"/>
      <c r="AO167" s="593">
        <v>0</v>
      </c>
      <c r="AP167" s="593"/>
      <c r="AQ167" s="593">
        <v>0</v>
      </c>
      <c r="AR167" s="593"/>
      <c r="AS167" s="593">
        <v>0</v>
      </c>
      <c r="AT167" s="593"/>
      <c r="AU167" s="593">
        <v>0</v>
      </c>
      <c r="AV167" s="593"/>
      <c r="AW167" s="593">
        <v>0</v>
      </c>
      <c r="AX167" s="593"/>
      <c r="AY167" s="593">
        <v>0</v>
      </c>
      <c r="AZ167" s="593"/>
      <c r="BA167" s="625">
        <f>SUM(AI167:AZ167)</f>
        <v>0</v>
      </c>
      <c r="BB167" s="625"/>
    </row>
    <row r="168" spans="1:54" x14ac:dyDescent="0.2">
      <c r="A168" s="145" t="s">
        <v>495</v>
      </c>
      <c r="B168" s="131"/>
      <c r="C168" s="131"/>
      <c r="D168" s="131"/>
      <c r="E168" s="131"/>
      <c r="F168" s="131"/>
      <c r="G168" s="131"/>
      <c r="H168" s="131"/>
      <c r="I168" s="131"/>
      <c r="J168" s="131"/>
      <c r="K168" s="132"/>
      <c r="L168" s="587">
        <f>L167*L166</f>
        <v>0</v>
      </c>
      <c r="M168" s="589"/>
      <c r="N168" s="145" t="s">
        <v>495</v>
      </c>
      <c r="O168" s="131"/>
      <c r="P168" s="131"/>
      <c r="Q168" s="131"/>
      <c r="R168" s="131"/>
      <c r="S168" s="131"/>
      <c r="T168" s="131"/>
      <c r="U168" s="131"/>
      <c r="V168" s="131"/>
      <c r="W168" s="131"/>
      <c r="X168" s="132"/>
      <c r="Y168" s="587">
        <f>L168+L108+Z108+AM108+AZ108+AZ48+AM48+Z48+L48</f>
        <v>0</v>
      </c>
      <c r="Z168" s="588"/>
      <c r="AA168" s="589"/>
      <c r="AB168" s="130" t="s">
        <v>531</v>
      </c>
      <c r="AC168" s="131"/>
      <c r="AD168" s="131"/>
      <c r="AE168" s="131"/>
      <c r="AF168" s="131"/>
      <c r="AG168" s="131"/>
      <c r="AH168" s="132"/>
      <c r="AI168" s="593">
        <v>0</v>
      </c>
      <c r="AJ168" s="593"/>
      <c r="AK168" s="593">
        <v>0</v>
      </c>
      <c r="AL168" s="593"/>
      <c r="AM168" s="593">
        <v>0</v>
      </c>
      <c r="AN168" s="593"/>
      <c r="AO168" s="593">
        <v>0</v>
      </c>
      <c r="AP168" s="593"/>
      <c r="AQ168" s="593">
        <v>0</v>
      </c>
      <c r="AR168" s="593"/>
      <c r="AS168" s="593">
        <v>0</v>
      </c>
      <c r="AT168" s="593"/>
      <c r="AU168" s="593">
        <v>0</v>
      </c>
      <c r="AV168" s="593"/>
      <c r="AW168" s="593">
        <v>0</v>
      </c>
      <c r="AX168" s="593"/>
      <c r="AY168" s="593">
        <v>0</v>
      </c>
      <c r="AZ168" s="593"/>
      <c r="BA168" s="625">
        <f>SUM(AI168:AZ168)</f>
        <v>0</v>
      </c>
      <c r="BB168" s="625"/>
    </row>
    <row r="169" spans="1:54" ht="13.5" thickBot="1" x14ac:dyDescent="0.25">
      <c r="A169" s="130" t="str">
        <f>"Current Interest Earnings Through "&amp;Help!C17+1&amp;"-"&amp;Help!C17+2</f>
        <v>Current Interest Earnings Through 2012-2013</v>
      </c>
      <c r="B169" s="131"/>
      <c r="C169" s="131"/>
      <c r="D169" s="131"/>
      <c r="E169" s="131"/>
      <c r="F169" s="131"/>
      <c r="G169" s="131"/>
      <c r="H169" s="131"/>
      <c r="I169" s="131"/>
      <c r="J169" s="131"/>
      <c r="K169" s="132"/>
      <c r="L169" s="587">
        <f>SUM(J153:K162)</f>
        <v>0</v>
      </c>
      <c r="M169" s="589"/>
      <c r="N169" s="130" t="str">
        <f>"Current Interest Earnings Through "&amp;Help!C17+1&amp;"-"&amp;Help!C17+2</f>
        <v>Current Interest Earnings Through 2012-2013</v>
      </c>
      <c r="O169" s="131"/>
      <c r="P169" s="131"/>
      <c r="Q169" s="131"/>
      <c r="R169" s="131"/>
      <c r="S169" s="131"/>
      <c r="T169" s="131"/>
      <c r="U169" s="131"/>
      <c r="V169" s="131"/>
      <c r="W169" s="131"/>
      <c r="X169" s="132"/>
      <c r="Y169" s="587">
        <f>L169+L109+Z109+AM109+AZ109+AZ49+AM49+Z49+L49</f>
        <v>0</v>
      </c>
      <c r="Z169" s="588"/>
      <c r="AA169" s="589"/>
      <c r="AB169" s="139" t="str">
        <f>"Asset Balance June 30, "&amp;Help!C17+1</f>
        <v>Asset Balance June 30, 2012</v>
      </c>
      <c r="AC169" s="140"/>
      <c r="AD169" s="140"/>
      <c r="AE169" s="140"/>
      <c r="AF169" s="140"/>
      <c r="AG169" s="140"/>
      <c r="AH169" s="141"/>
      <c r="AI169" s="604">
        <v>0</v>
      </c>
      <c r="AJ169" s="604"/>
      <c r="AK169" s="604">
        <v>0</v>
      </c>
      <c r="AL169" s="604"/>
      <c r="AM169" s="604">
        <v>0</v>
      </c>
      <c r="AN169" s="604"/>
      <c r="AO169" s="604">
        <v>0</v>
      </c>
      <c r="AP169" s="604"/>
      <c r="AQ169" s="604">
        <v>0</v>
      </c>
      <c r="AR169" s="604"/>
      <c r="AS169" s="604">
        <v>0</v>
      </c>
      <c r="AT169" s="604"/>
      <c r="AU169" s="604">
        <v>0</v>
      </c>
      <c r="AV169" s="604"/>
      <c r="AW169" s="604">
        <v>0</v>
      </c>
      <c r="AX169" s="604"/>
      <c r="AY169" s="604">
        <v>0</v>
      </c>
      <c r="AZ169" s="604"/>
      <c r="BA169" s="602">
        <f>SUM(AI169:AZ169)</f>
        <v>0</v>
      </c>
      <c r="BB169" s="602"/>
    </row>
    <row r="170" spans="1:54" ht="14.25" thickTop="1" thickBot="1" x14ac:dyDescent="0.25">
      <c r="A170" s="139" t="str">
        <f>"Total Interest To Levy For "&amp;Help!C17+1&amp;"-"&amp;Help!C17+2</f>
        <v>Total Interest To Levy For 2012-2013</v>
      </c>
      <c r="B170" s="140"/>
      <c r="C170" s="140"/>
      <c r="D170" s="140"/>
      <c r="E170" s="140"/>
      <c r="F170" s="140"/>
      <c r="G170" s="140"/>
      <c r="H170" s="140"/>
      <c r="I170" s="140"/>
      <c r="J170" s="140"/>
      <c r="K170" s="141"/>
      <c r="L170" s="573">
        <f>L169+L168</f>
        <v>0</v>
      </c>
      <c r="M170" s="575"/>
      <c r="N170" s="139" t="str">
        <f>"Total Interest To Levy For "&amp;Help!C17+1&amp;"-"&amp;Help!C17+2</f>
        <v>Total Interest To Levy For 2012-2013</v>
      </c>
      <c r="O170" s="140"/>
      <c r="P170" s="140"/>
      <c r="Q170" s="140"/>
      <c r="R170" s="140"/>
      <c r="S170" s="140"/>
      <c r="T170" s="140"/>
      <c r="U170" s="140"/>
      <c r="V170" s="140"/>
      <c r="W170" s="140"/>
      <c r="X170" s="141"/>
      <c r="Y170" s="573">
        <f>Y169+Y168</f>
        <v>0</v>
      </c>
      <c r="Z170" s="574"/>
      <c r="AA170" s="575"/>
      <c r="AB170" s="157" t="str">
        <f>N180</f>
        <v>S.A.&amp;I. Form 2651R99 Entity: City Name City, 99</v>
      </c>
      <c r="AK170" s="639">
        <f ca="1">Coversheets!$BI$50</f>
        <v>41858.327887268519</v>
      </c>
      <c r="AL170" s="639"/>
      <c r="AM170" s="639"/>
      <c r="AN170" s="639"/>
      <c r="AO170" s="157" t="str">
        <f>AB170</f>
        <v>S.A.&amp;I. Form 2651R99 Entity: City Name City, 99</v>
      </c>
      <c r="AY170" s="639">
        <f ca="1">Coversheets!$BI$50</f>
        <v>41858.327887268519</v>
      </c>
      <c r="AZ170" s="639"/>
      <c r="BA170" s="639"/>
      <c r="BB170" s="639"/>
    </row>
    <row r="171" spans="1:54" ht="13.5" thickTop="1" x14ac:dyDescent="0.2">
      <c r="A171" s="92" t="s">
        <v>496</v>
      </c>
      <c r="B171" s="93"/>
      <c r="C171" s="93"/>
      <c r="D171" s="93"/>
      <c r="E171" s="93"/>
      <c r="F171" s="93"/>
      <c r="G171" s="93"/>
      <c r="H171" s="93"/>
      <c r="I171" s="93"/>
      <c r="J171" s="93"/>
      <c r="K171" s="110"/>
      <c r="L171" s="608"/>
      <c r="M171" s="609"/>
      <c r="N171" s="92" t="s">
        <v>496</v>
      </c>
      <c r="O171" s="93"/>
      <c r="P171" s="93"/>
      <c r="Q171" s="93"/>
      <c r="R171" s="93"/>
      <c r="S171" s="93"/>
      <c r="T171" s="93"/>
      <c r="U171" s="93"/>
      <c r="V171" s="93"/>
      <c r="W171" s="93"/>
      <c r="X171" s="110"/>
      <c r="Y171" s="608"/>
      <c r="Z171" s="621"/>
      <c r="AA171" s="609"/>
    </row>
    <row r="172" spans="1:54" x14ac:dyDescent="0.2">
      <c r="A172" s="155" t="str">
        <f>"Interest Earned But Unpaid 6-30-"&amp;Help!C17&amp;":"</f>
        <v>Interest Earned But Unpaid 6-30-2011:</v>
      </c>
      <c r="B172" s="116"/>
      <c r="C172" s="116"/>
      <c r="D172" s="116"/>
      <c r="E172" s="116"/>
      <c r="F172" s="116"/>
      <c r="G172" s="116"/>
      <c r="H172" s="116"/>
      <c r="I172" s="116"/>
      <c r="J172" s="116"/>
      <c r="K172" s="138"/>
      <c r="L172" s="656"/>
      <c r="M172" s="658"/>
      <c r="N172" s="155" t="str">
        <f>"Interest Earned But Unpaid 6-30-"&amp;Help!C17&amp;":"</f>
        <v>Interest Earned But Unpaid 6-30-2011:</v>
      </c>
      <c r="O172" s="116"/>
      <c r="P172" s="116"/>
      <c r="Q172" s="116"/>
      <c r="R172" s="116"/>
      <c r="S172" s="116"/>
      <c r="T172" s="116"/>
      <c r="U172" s="116"/>
      <c r="V172" s="116"/>
      <c r="W172" s="116"/>
      <c r="X172" s="138"/>
      <c r="Y172" s="656"/>
      <c r="Z172" s="657"/>
      <c r="AA172" s="658"/>
    </row>
    <row r="173" spans="1:54" x14ac:dyDescent="0.2">
      <c r="A173" s="142" t="s">
        <v>489</v>
      </c>
      <c r="B173" s="131"/>
      <c r="C173" s="131"/>
      <c r="D173" s="131"/>
      <c r="E173" s="131"/>
      <c r="F173" s="131"/>
      <c r="G173" s="131"/>
      <c r="H173" s="131"/>
      <c r="I173" s="131"/>
      <c r="J173" s="131"/>
      <c r="K173" s="132"/>
      <c r="L173" s="570">
        <v>0</v>
      </c>
      <c r="M173" s="572"/>
      <c r="N173" s="142" t="s">
        <v>489</v>
      </c>
      <c r="O173" s="131"/>
      <c r="P173" s="131"/>
      <c r="Q173" s="131"/>
      <c r="R173" s="131"/>
      <c r="S173" s="131"/>
      <c r="T173" s="131"/>
      <c r="U173" s="131"/>
      <c r="V173" s="131"/>
      <c r="W173" s="131"/>
      <c r="X173" s="132"/>
      <c r="Y173" s="587">
        <f>L173+L113+Z113+AM113+AZ113+AZ53+AM53+Z53+L53</f>
        <v>0</v>
      </c>
      <c r="Z173" s="588"/>
      <c r="AA173" s="589"/>
    </row>
    <row r="174" spans="1:54" x14ac:dyDescent="0.2">
      <c r="A174" s="142" t="s">
        <v>490</v>
      </c>
      <c r="B174" s="131"/>
      <c r="C174" s="131"/>
      <c r="D174" s="131"/>
      <c r="E174" s="131"/>
      <c r="F174" s="131"/>
      <c r="G174" s="131"/>
      <c r="H174" s="131"/>
      <c r="I174" s="131"/>
      <c r="J174" s="131"/>
      <c r="K174" s="132"/>
      <c r="L174" s="570">
        <v>0</v>
      </c>
      <c r="M174" s="572"/>
      <c r="N174" s="142" t="s">
        <v>490</v>
      </c>
      <c r="O174" s="131"/>
      <c r="P174" s="131"/>
      <c r="Q174" s="131"/>
      <c r="R174" s="131"/>
      <c r="S174" s="131"/>
      <c r="T174" s="131"/>
      <c r="U174" s="131"/>
      <c r="V174" s="131"/>
      <c r="W174" s="131"/>
      <c r="X174" s="132"/>
      <c r="Y174" s="587">
        <f>L174+L114+Z114+AM114+AZ114+AZ54+AM54+Z54+L54</f>
        <v>0</v>
      </c>
      <c r="Z174" s="588"/>
      <c r="AA174" s="589"/>
    </row>
    <row r="175" spans="1:54" x14ac:dyDescent="0.2">
      <c r="A175" s="145" t="str">
        <f>"Interest Earnings "&amp;Help!C17&amp;"-"&amp;Help!C17+1</f>
        <v>Interest Earnings 2011-2012</v>
      </c>
      <c r="B175" s="131"/>
      <c r="C175" s="131"/>
      <c r="D175" s="131"/>
      <c r="E175" s="131"/>
      <c r="F175" s="131"/>
      <c r="G175" s="131"/>
      <c r="H175" s="131"/>
      <c r="I175" s="131"/>
      <c r="J175" s="131"/>
      <c r="K175" s="132"/>
      <c r="L175" s="570">
        <v>0</v>
      </c>
      <c r="M175" s="572"/>
      <c r="N175" s="145" t="str">
        <f>"Interest Earnings "&amp;Help!C17&amp;"-"&amp;Help!C17+1</f>
        <v>Interest Earnings 2011-2012</v>
      </c>
      <c r="O175" s="131"/>
      <c r="P175" s="131"/>
      <c r="Q175" s="131"/>
      <c r="R175" s="131"/>
      <c r="S175" s="131"/>
      <c r="T175" s="131"/>
      <c r="U175" s="131"/>
      <c r="V175" s="131"/>
      <c r="W175" s="131"/>
      <c r="X175" s="132"/>
      <c r="Y175" s="587">
        <f>L175+L115+Z115+AM115+AZ115+AZ55+AM55+Z55+L55</f>
        <v>0</v>
      </c>
      <c r="Z175" s="588"/>
      <c r="AA175" s="589"/>
    </row>
    <row r="176" spans="1:54" x14ac:dyDescent="0.2">
      <c r="A176" s="145" t="str">
        <f>"Coupons Paid Through "&amp;Help!C17&amp;"-"&amp;Help!C17+1</f>
        <v>Coupons Paid Through 2011-2012</v>
      </c>
      <c r="B176" s="131"/>
      <c r="C176" s="131"/>
      <c r="D176" s="131"/>
      <c r="E176" s="131"/>
      <c r="F176" s="131"/>
      <c r="G176" s="131"/>
      <c r="H176" s="131"/>
      <c r="I176" s="131"/>
      <c r="J176" s="131"/>
      <c r="K176" s="132"/>
      <c r="L176" s="570">
        <v>0</v>
      </c>
      <c r="M176" s="572"/>
      <c r="N176" s="145" t="str">
        <f>"Coupons Paid Through "&amp;Help!C17&amp;"-"&amp;Help!C17+1</f>
        <v>Coupons Paid Through 2011-2012</v>
      </c>
      <c r="O176" s="131"/>
      <c r="P176" s="131"/>
      <c r="Q176" s="131"/>
      <c r="R176" s="131"/>
      <c r="S176" s="131"/>
      <c r="T176" s="131"/>
      <c r="U176" s="131"/>
      <c r="V176" s="131"/>
      <c r="W176" s="131"/>
      <c r="X176" s="132"/>
      <c r="Y176" s="587">
        <f>L176+L116+Z116+AM116+AZ116+AZ56+AM56+Z56+L56</f>
        <v>0</v>
      </c>
      <c r="Z176" s="588"/>
      <c r="AA176" s="589"/>
    </row>
    <row r="177" spans="1:40" x14ac:dyDescent="0.2">
      <c r="A177" s="145" t="str">
        <f>"Interest Earned But Unpaid 6-30-"&amp;Help!C17+1&amp;":"</f>
        <v>Interest Earned But Unpaid 6-30-2012:</v>
      </c>
      <c r="B177" s="131"/>
      <c r="C177" s="131"/>
      <c r="D177" s="131"/>
      <c r="E177" s="131"/>
      <c r="F177" s="131"/>
      <c r="G177" s="131"/>
      <c r="H177" s="131"/>
      <c r="I177" s="131"/>
      <c r="J177" s="131"/>
      <c r="K177" s="132"/>
      <c r="L177" s="662"/>
      <c r="M177" s="664"/>
      <c r="N177" s="145" t="str">
        <f>"Interest Earned But Unpaid 6-30-"&amp;Help!C17+1&amp;":"</f>
        <v>Interest Earned But Unpaid 6-30-2012:</v>
      </c>
      <c r="O177" s="131"/>
      <c r="P177" s="131"/>
      <c r="Q177" s="131"/>
      <c r="R177" s="131"/>
      <c r="S177" s="131"/>
      <c r="T177" s="131"/>
      <c r="U177" s="131"/>
      <c r="V177" s="131"/>
      <c r="W177" s="131"/>
      <c r="X177" s="132"/>
      <c r="Y177" s="662"/>
      <c r="Z177" s="663"/>
      <c r="AA177" s="664"/>
    </row>
    <row r="178" spans="1:40" x14ac:dyDescent="0.2">
      <c r="A178" s="142" t="s">
        <v>489</v>
      </c>
      <c r="B178" s="131"/>
      <c r="C178" s="131"/>
      <c r="D178" s="131"/>
      <c r="E178" s="131"/>
      <c r="F178" s="131"/>
      <c r="G178" s="131"/>
      <c r="H178" s="131"/>
      <c r="I178" s="131"/>
      <c r="J178" s="131"/>
      <c r="K178" s="132"/>
      <c r="L178" s="570">
        <v>0</v>
      </c>
      <c r="M178" s="572"/>
      <c r="N178" s="142" t="s">
        <v>489</v>
      </c>
      <c r="O178" s="131"/>
      <c r="P178" s="131"/>
      <c r="Q178" s="131"/>
      <c r="R178" s="131"/>
      <c r="S178" s="131"/>
      <c r="T178" s="131"/>
      <c r="U178" s="131"/>
      <c r="V178" s="131"/>
      <c r="W178" s="131"/>
      <c r="X178" s="132"/>
      <c r="Y178" s="587">
        <f>L178+L118+Z118+AM118+AZ118+AZ58+AM58+Z58+L58</f>
        <v>0</v>
      </c>
      <c r="Z178" s="588"/>
      <c r="AA178" s="589"/>
    </row>
    <row r="179" spans="1:40" ht="13.5" thickBot="1" x14ac:dyDescent="0.25">
      <c r="A179" s="144" t="s">
        <v>490</v>
      </c>
      <c r="B179" s="140"/>
      <c r="C179" s="140"/>
      <c r="D179" s="140"/>
      <c r="E179" s="140"/>
      <c r="F179" s="140"/>
      <c r="G179" s="140"/>
      <c r="H179" s="140"/>
      <c r="I179" s="140"/>
      <c r="J179" s="140"/>
      <c r="K179" s="141"/>
      <c r="L179" s="637">
        <v>0</v>
      </c>
      <c r="M179" s="638"/>
      <c r="N179" s="144" t="s">
        <v>490</v>
      </c>
      <c r="O179" s="140"/>
      <c r="P179" s="140"/>
      <c r="Q179" s="140"/>
      <c r="R179" s="140"/>
      <c r="S179" s="140"/>
      <c r="T179" s="140"/>
      <c r="U179" s="140"/>
      <c r="V179" s="140"/>
      <c r="W179" s="140"/>
      <c r="X179" s="141"/>
      <c r="Y179" s="587">
        <f>L179+L119+Z119+AM119+AZ119+AZ59+AM59+Z59+L59</f>
        <v>0</v>
      </c>
      <c r="Z179" s="588"/>
      <c r="AA179" s="589"/>
    </row>
    <row r="180" spans="1:40" ht="13.5" thickTop="1" x14ac:dyDescent="0.2">
      <c r="A180" s="157" t="str">
        <f>Coversheets!AX50</f>
        <v>S.A.&amp;I. Form 2651R99 Entity: City Name City, 99</v>
      </c>
      <c r="J180" s="639">
        <f ca="1">Coversheets!$BI$50</f>
        <v>41858.327887268519</v>
      </c>
      <c r="K180" s="639"/>
      <c r="L180" s="639"/>
      <c r="M180" s="639"/>
      <c r="N180" s="157" t="str">
        <f>A180</f>
        <v>S.A.&amp;I. Form 2651R99 Entity: City Name City, 99</v>
      </c>
      <c r="X180" s="639">
        <f ca="1">Coversheets!$BI$50</f>
        <v>41858.327887268519</v>
      </c>
      <c r="Y180" s="639"/>
      <c r="Z180" s="639"/>
      <c r="AA180" s="639"/>
    </row>
    <row r="181" spans="1:40" ht="18.75" customHeight="1" x14ac:dyDescent="0.25">
      <c r="A181" s="632" t="str">
        <f>A121</f>
        <v>SINKING FUND ACCOUNTS COVERING THE PERIOD JULY 1, 2011, to JUNE 30, 2012</v>
      </c>
      <c r="B181" s="632"/>
      <c r="C181" s="632"/>
      <c r="D181" s="632"/>
      <c r="E181" s="632"/>
      <c r="F181" s="632"/>
      <c r="G181" s="632"/>
      <c r="H181" s="632"/>
      <c r="I181" s="632"/>
      <c r="J181" s="632"/>
      <c r="K181" s="632"/>
      <c r="L181" s="632"/>
      <c r="M181" s="632"/>
      <c r="N181" s="632" t="str">
        <f>A181</f>
        <v>SINKING FUND ACCOUNTS COVERING THE PERIOD JULY 1, 2011, to JUNE 30, 2012</v>
      </c>
      <c r="O181" s="632"/>
      <c r="P181" s="632"/>
      <c r="Q181" s="632"/>
      <c r="R181" s="632"/>
      <c r="S181" s="632"/>
      <c r="T181" s="632"/>
      <c r="U181" s="632"/>
      <c r="V181" s="632"/>
      <c r="W181" s="632"/>
      <c r="X181" s="632"/>
      <c r="Y181" s="632"/>
      <c r="Z181" s="632"/>
      <c r="AA181" s="632"/>
      <c r="AB181" s="632" t="str">
        <f>N181</f>
        <v>SINKING FUND ACCOUNTS COVERING THE PERIOD JULY 1, 2011, to JUNE 30, 2012</v>
      </c>
      <c r="AC181" s="632"/>
      <c r="AD181" s="632"/>
      <c r="AE181" s="632"/>
      <c r="AF181" s="632"/>
      <c r="AG181" s="632"/>
      <c r="AH181" s="632"/>
      <c r="AI181" s="632"/>
      <c r="AJ181" s="632"/>
      <c r="AK181" s="632"/>
      <c r="AL181" s="632"/>
      <c r="AM181" s="632"/>
      <c r="AN181" s="632"/>
    </row>
    <row r="182" spans="1:40" ht="18.75" customHeight="1" x14ac:dyDescent="0.25">
      <c r="A182" s="632" t="str">
        <f>A122</f>
        <v>ESTIMATE OF NEEDS FOR 2012-2013</v>
      </c>
      <c r="B182" s="632"/>
      <c r="C182" s="632"/>
      <c r="D182" s="632"/>
      <c r="E182" s="632"/>
      <c r="F182" s="632"/>
      <c r="G182" s="632"/>
      <c r="H182" s="632"/>
      <c r="I182" s="632"/>
      <c r="J182" s="632"/>
      <c r="K182" s="632"/>
      <c r="L182" s="632"/>
      <c r="M182" s="632"/>
      <c r="N182" s="632" t="str">
        <f>A182</f>
        <v>ESTIMATE OF NEEDS FOR 2012-2013</v>
      </c>
      <c r="O182" s="632"/>
      <c r="P182" s="632"/>
      <c r="Q182" s="632"/>
      <c r="R182" s="632"/>
      <c r="S182" s="632"/>
      <c r="T182" s="632"/>
      <c r="U182" s="632"/>
      <c r="V182" s="632"/>
      <c r="W182" s="632"/>
      <c r="X182" s="632"/>
      <c r="Y182" s="632"/>
      <c r="Z182" s="632"/>
      <c r="AA182" s="632"/>
      <c r="AB182" s="632" t="str">
        <f>N182</f>
        <v>ESTIMATE OF NEEDS FOR 2012-2013</v>
      </c>
      <c r="AC182" s="632"/>
      <c r="AD182" s="632"/>
      <c r="AE182" s="632"/>
      <c r="AF182" s="632"/>
      <c r="AG182" s="632"/>
      <c r="AH182" s="632"/>
      <c r="AI182" s="632"/>
      <c r="AJ182" s="632"/>
      <c r="AK182" s="632"/>
      <c r="AL182" s="632"/>
      <c r="AM182" s="632"/>
      <c r="AN182" s="632"/>
    </row>
    <row r="183" spans="1:40" ht="13.5" thickBot="1" x14ac:dyDescent="0.25">
      <c r="A183" s="81" t="s">
        <v>466</v>
      </c>
      <c r="M183" s="121" t="s">
        <v>37</v>
      </c>
      <c r="N183" s="81" t="s">
        <v>466</v>
      </c>
      <c r="AA183" s="121" t="s">
        <v>465</v>
      </c>
      <c r="AB183" s="81" t="s">
        <v>466</v>
      </c>
      <c r="AN183" s="121" t="s">
        <v>585</v>
      </c>
    </row>
    <row r="184" spans="1:40" ht="14.25" thickTop="1" thickBot="1" x14ac:dyDescent="0.25">
      <c r="A184" s="122" t="s">
        <v>535</v>
      </c>
      <c r="B184" s="123"/>
      <c r="C184" s="123"/>
      <c r="D184" s="123"/>
      <c r="E184" s="123"/>
      <c r="F184" s="123"/>
      <c r="G184" s="123"/>
      <c r="H184" s="123"/>
      <c r="I184" s="123"/>
      <c r="J184" s="123"/>
      <c r="K184" s="123"/>
      <c r="L184" s="123"/>
      <c r="M184" s="124"/>
      <c r="N184" s="122" t="s">
        <v>572</v>
      </c>
      <c r="O184" s="123"/>
      <c r="P184" s="123"/>
      <c r="Q184" s="123"/>
      <c r="R184" s="123"/>
      <c r="S184" s="123"/>
      <c r="T184" s="123"/>
      <c r="U184" s="123"/>
      <c r="V184" s="123"/>
      <c r="W184" s="623"/>
      <c r="X184" s="623"/>
      <c r="Y184" s="623"/>
      <c r="Z184" s="623"/>
      <c r="AA184" s="627"/>
      <c r="AB184" s="127" t="s">
        <v>586</v>
      </c>
      <c r="AC184" s="128"/>
      <c r="AD184" s="128"/>
      <c r="AE184" s="128"/>
      <c r="AF184" s="128"/>
      <c r="AG184" s="128"/>
      <c r="AH184" s="128"/>
      <c r="AI184" s="128"/>
      <c r="AJ184" s="128"/>
      <c r="AK184" s="128"/>
      <c r="AL184" s="579"/>
      <c r="AM184" s="579"/>
      <c r="AN184" s="580"/>
    </row>
    <row r="185" spans="1:40" ht="13.5" thickTop="1" x14ac:dyDescent="0.2">
      <c r="A185" s="640" t="s">
        <v>536</v>
      </c>
      <c r="B185" s="641"/>
      <c r="C185" s="641"/>
      <c r="D185" s="641"/>
      <c r="E185" s="641"/>
      <c r="F185" s="641"/>
      <c r="G185" s="641"/>
      <c r="H185" s="641"/>
      <c r="I185" s="642"/>
      <c r="J185" s="656" t="s">
        <v>570</v>
      </c>
      <c r="K185" s="657"/>
      <c r="L185" s="657"/>
      <c r="M185" s="658"/>
      <c r="N185" s="92"/>
      <c r="O185" s="93"/>
      <c r="P185" s="93"/>
      <c r="Q185" s="93"/>
      <c r="R185" s="93"/>
      <c r="S185" s="93"/>
      <c r="T185" s="93"/>
      <c r="U185" s="93"/>
      <c r="V185" s="110"/>
      <c r="W185" s="610" t="s">
        <v>570</v>
      </c>
      <c r="X185" s="579"/>
      <c r="Y185" s="579"/>
      <c r="Z185" s="579"/>
      <c r="AA185" s="580"/>
      <c r="AB185" s="134"/>
      <c r="AC185" s="135"/>
      <c r="AD185" s="135"/>
      <c r="AE185" s="135"/>
      <c r="AF185" s="135"/>
      <c r="AG185" s="135"/>
      <c r="AH185" s="135"/>
      <c r="AI185" s="135"/>
      <c r="AJ185" s="135"/>
      <c r="AK185" s="158"/>
      <c r="AL185" s="581" t="str">
        <f>Help!C17&amp;"-"&amp;Help!C17+1&amp;" ACCOUNT"</f>
        <v>2011-2012 ACCOUNT</v>
      </c>
      <c r="AM185" s="582"/>
      <c r="AN185" s="583"/>
    </row>
    <row r="186" spans="1:40" ht="13.5" thickBot="1" x14ac:dyDescent="0.25">
      <c r="A186" s="643"/>
      <c r="B186" s="644"/>
      <c r="C186" s="644"/>
      <c r="D186" s="644"/>
      <c r="E186" s="644"/>
      <c r="F186" s="644"/>
      <c r="G186" s="644"/>
      <c r="H186" s="644"/>
      <c r="I186" s="645"/>
      <c r="J186" s="636" t="s">
        <v>50</v>
      </c>
      <c r="K186" s="597"/>
      <c r="L186" s="585" t="s">
        <v>571</v>
      </c>
      <c r="M186" s="586"/>
      <c r="N186" s="73"/>
      <c r="O186" s="72"/>
      <c r="P186" s="72"/>
      <c r="Q186" s="72"/>
      <c r="R186" s="72"/>
      <c r="S186" s="72"/>
      <c r="T186" s="72"/>
      <c r="U186" s="72"/>
      <c r="V186" s="83"/>
      <c r="W186" s="646" t="s">
        <v>579</v>
      </c>
      <c r="X186" s="647"/>
      <c r="Y186" s="646" t="s">
        <v>580</v>
      </c>
      <c r="Z186" s="648"/>
      <c r="AA186" s="647"/>
      <c r="AB186" s="73" t="s">
        <v>587</v>
      </c>
      <c r="AC186" s="72"/>
      <c r="AD186" s="72"/>
      <c r="AE186" s="72"/>
      <c r="AF186" s="72"/>
      <c r="AG186" s="72"/>
      <c r="AH186" s="72"/>
      <c r="AI186" s="72"/>
      <c r="AJ186" s="72"/>
      <c r="AK186" s="159"/>
      <c r="AL186" s="581" t="s">
        <v>77</v>
      </c>
      <c r="AM186" s="582"/>
      <c r="AN186" s="583"/>
    </row>
    <row r="187" spans="1:40" ht="14.25" thickTop="1" thickBot="1" x14ac:dyDescent="0.25">
      <c r="A187" s="133" t="str">
        <f>"Cash on Hand June 30, "&amp;Help!C17</f>
        <v>Cash on Hand June 30, 2011</v>
      </c>
      <c r="B187" s="116"/>
      <c r="C187" s="116"/>
      <c r="D187" s="116"/>
      <c r="E187" s="116"/>
      <c r="F187" s="116"/>
      <c r="G187" s="116"/>
      <c r="H187" s="116"/>
      <c r="I187" s="116"/>
      <c r="J187" s="599"/>
      <c r="K187" s="599"/>
      <c r="L187" s="599">
        <v>0</v>
      </c>
      <c r="M187" s="599"/>
      <c r="N187" s="105"/>
      <c r="O187" s="106"/>
      <c r="P187" s="106"/>
      <c r="Q187" s="106"/>
      <c r="R187" s="106"/>
      <c r="S187" s="106"/>
      <c r="T187" s="106"/>
      <c r="U187" s="106"/>
      <c r="V187" s="108"/>
      <c r="W187" s="636" t="s">
        <v>316</v>
      </c>
      <c r="X187" s="597"/>
      <c r="Y187" s="636" t="s">
        <v>319</v>
      </c>
      <c r="Z187" s="596"/>
      <c r="AA187" s="597"/>
      <c r="AB187" s="105"/>
      <c r="AC187" s="106"/>
      <c r="AD187" s="106"/>
      <c r="AE187" s="106"/>
      <c r="AF187" s="106"/>
      <c r="AG187" s="106"/>
      <c r="AH187" s="106"/>
      <c r="AI187" s="106"/>
      <c r="AJ187" s="106"/>
      <c r="AK187" s="160"/>
      <c r="AL187" s="584" t="s">
        <v>79</v>
      </c>
      <c r="AM187" s="585"/>
      <c r="AN187" s="586"/>
    </row>
    <row r="188" spans="1:40" ht="13.5" thickTop="1" x14ac:dyDescent="0.2">
      <c r="A188" s="130" t="s">
        <v>537</v>
      </c>
      <c r="B188" s="131"/>
      <c r="C188" s="131"/>
      <c r="D188" s="131"/>
      <c r="E188" s="131"/>
      <c r="F188" s="131"/>
      <c r="G188" s="131"/>
      <c r="H188" s="131"/>
      <c r="I188" s="131"/>
      <c r="J188" s="593">
        <v>0</v>
      </c>
      <c r="K188" s="593"/>
      <c r="L188" s="593"/>
      <c r="M188" s="593"/>
      <c r="N188" s="127" t="s">
        <v>573</v>
      </c>
      <c r="O188" s="128"/>
      <c r="P188" s="128"/>
      <c r="Q188" s="128"/>
      <c r="R188" s="128"/>
      <c r="S188" s="128"/>
      <c r="T188" s="128"/>
      <c r="U188" s="128"/>
      <c r="V188" s="129"/>
      <c r="W188" s="576">
        <v>0</v>
      </c>
      <c r="X188" s="578"/>
      <c r="Y188" s="567">
        <f t="shared" ref="Y188:Y193" si="27">W188</f>
        <v>0</v>
      </c>
      <c r="Z188" s="568"/>
      <c r="AA188" s="569"/>
      <c r="AB188" s="127" t="s">
        <v>588</v>
      </c>
      <c r="AC188" s="128"/>
      <c r="AD188" s="128"/>
      <c r="AE188" s="128"/>
      <c r="AF188" s="128"/>
      <c r="AG188" s="128"/>
      <c r="AH188" s="128"/>
      <c r="AI188" s="128"/>
      <c r="AJ188" s="128"/>
      <c r="AK188" s="129"/>
      <c r="AL188" s="610"/>
      <c r="AM188" s="579"/>
      <c r="AN188" s="580"/>
    </row>
    <row r="189" spans="1:40" x14ac:dyDescent="0.2">
      <c r="A189" s="130"/>
      <c r="B189" s="131"/>
      <c r="C189" s="131"/>
      <c r="D189" s="131"/>
      <c r="E189" s="131"/>
      <c r="F189" s="131"/>
      <c r="G189" s="131"/>
      <c r="H189" s="131"/>
      <c r="I189" s="131"/>
      <c r="J189" s="625"/>
      <c r="K189" s="625"/>
      <c r="L189" s="625"/>
      <c r="M189" s="625"/>
      <c r="N189" s="650" t="s">
        <v>410</v>
      </c>
      <c r="O189" s="651"/>
      <c r="P189" s="651"/>
      <c r="Q189" s="651"/>
      <c r="R189" s="651"/>
      <c r="S189" s="651"/>
      <c r="T189" s="651"/>
      <c r="U189" s="651"/>
      <c r="V189" s="651"/>
      <c r="W189" s="570">
        <v>0</v>
      </c>
      <c r="X189" s="572"/>
      <c r="Y189" s="587">
        <f t="shared" si="27"/>
        <v>0</v>
      </c>
      <c r="Z189" s="588"/>
      <c r="AA189" s="589"/>
      <c r="AB189" s="130" t="s">
        <v>589</v>
      </c>
      <c r="AC189" s="131"/>
      <c r="AD189" s="131"/>
      <c r="AE189" s="131"/>
      <c r="AF189" s="131"/>
      <c r="AG189" s="131"/>
      <c r="AH189" s="131"/>
      <c r="AI189" s="131"/>
      <c r="AJ189" s="131"/>
      <c r="AK189" s="132"/>
      <c r="AL189" s="570">
        <v>0</v>
      </c>
      <c r="AM189" s="571"/>
      <c r="AN189" s="572"/>
    </row>
    <row r="190" spans="1:40" x14ac:dyDescent="0.2">
      <c r="A190" s="130" t="s">
        <v>538</v>
      </c>
      <c r="B190" s="131"/>
      <c r="C190" s="131"/>
      <c r="D190" s="131"/>
      <c r="E190" s="131"/>
      <c r="F190" s="131"/>
      <c r="G190" s="131"/>
      <c r="H190" s="131"/>
      <c r="I190" s="131"/>
      <c r="J190" s="625"/>
      <c r="K190" s="625"/>
      <c r="L190" s="625"/>
      <c r="M190" s="625"/>
      <c r="N190" s="130" t="s">
        <v>574</v>
      </c>
      <c r="O190" s="131"/>
      <c r="P190" s="131"/>
      <c r="Q190" s="131"/>
      <c r="R190" s="131"/>
      <c r="S190" s="131"/>
      <c r="T190" s="131"/>
      <c r="U190" s="131"/>
      <c r="V190" s="132"/>
      <c r="W190" s="570">
        <v>0</v>
      </c>
      <c r="X190" s="572"/>
      <c r="Y190" s="587">
        <f t="shared" si="27"/>
        <v>0</v>
      </c>
      <c r="Z190" s="588"/>
      <c r="AA190" s="589"/>
      <c r="AB190" s="130" t="s">
        <v>320</v>
      </c>
      <c r="AC190" s="131"/>
      <c r="AD190" s="131"/>
      <c r="AE190" s="131"/>
      <c r="AF190" s="131"/>
      <c r="AG190" s="131"/>
      <c r="AH190" s="131"/>
      <c r="AI190" s="131"/>
      <c r="AJ190" s="131"/>
      <c r="AK190" s="132"/>
      <c r="AL190" s="570">
        <v>0</v>
      </c>
      <c r="AM190" s="571"/>
      <c r="AN190" s="572"/>
    </row>
    <row r="191" spans="1:40" ht="13.5" thickBot="1" x14ac:dyDescent="0.25">
      <c r="A191" s="130" t="str">
        <f>Help!C17-1&amp;" and Prior Ad Valorem Tax"</f>
        <v>2010 and Prior Ad Valorem Tax</v>
      </c>
      <c r="B191" s="131"/>
      <c r="C191" s="131"/>
      <c r="D191" s="131"/>
      <c r="E191" s="131"/>
      <c r="F191" s="131"/>
      <c r="G191" s="131"/>
      <c r="H191" s="131"/>
      <c r="I191" s="131"/>
      <c r="J191" s="593">
        <v>0</v>
      </c>
      <c r="K191" s="593"/>
      <c r="L191" s="625"/>
      <c r="M191" s="625"/>
      <c r="N191" s="130" t="s">
        <v>575</v>
      </c>
      <c r="O191" s="131"/>
      <c r="P191" s="131"/>
      <c r="Q191" s="131"/>
      <c r="R191" s="131"/>
      <c r="S191" s="131"/>
      <c r="T191" s="131"/>
      <c r="U191" s="131"/>
      <c r="V191" s="132"/>
      <c r="W191" s="587">
        <f>BA138</f>
        <v>0</v>
      </c>
      <c r="X191" s="589"/>
      <c r="Y191" s="587">
        <f t="shared" si="27"/>
        <v>0</v>
      </c>
      <c r="Z191" s="588"/>
      <c r="AA191" s="589"/>
      <c r="AB191" s="144" t="s">
        <v>84</v>
      </c>
      <c r="AC191" s="140"/>
      <c r="AD191" s="140"/>
      <c r="AE191" s="140"/>
      <c r="AF191" s="140"/>
      <c r="AG191" s="140"/>
      <c r="AH191" s="140"/>
      <c r="AI191" s="140"/>
      <c r="AJ191" s="140"/>
      <c r="AK191" s="141"/>
      <c r="AL191" s="573">
        <f>SUM(AL189:AN190)</f>
        <v>0</v>
      </c>
      <c r="AM191" s="574"/>
      <c r="AN191" s="575"/>
    </row>
    <row r="192" spans="1:40" ht="13.5" thickTop="1" x14ac:dyDescent="0.2">
      <c r="A192" s="130" t="str">
        <f>Help!C17&amp;" Ad Valorem Tax"</f>
        <v>2011 Ad Valorem Tax</v>
      </c>
      <c r="B192" s="131"/>
      <c r="C192" s="131"/>
      <c r="D192" s="131"/>
      <c r="E192" s="131"/>
      <c r="F192" s="131"/>
      <c r="G192" s="131"/>
      <c r="H192" s="131"/>
      <c r="I192" s="131"/>
      <c r="J192" s="625">
        <f>Y207</f>
        <v>0</v>
      </c>
      <c r="K192" s="625"/>
      <c r="L192" s="625"/>
      <c r="M192" s="625"/>
      <c r="N192" s="130" t="s">
        <v>576</v>
      </c>
      <c r="O192" s="131"/>
      <c r="P192" s="131"/>
      <c r="Q192" s="131"/>
      <c r="R192" s="131"/>
      <c r="S192" s="131"/>
      <c r="T192" s="131"/>
      <c r="U192" s="131"/>
      <c r="V192" s="132"/>
      <c r="W192" s="587">
        <f>BA139</f>
        <v>0</v>
      </c>
      <c r="X192" s="589"/>
      <c r="Y192" s="587">
        <f t="shared" si="27"/>
        <v>0</v>
      </c>
      <c r="Z192" s="588"/>
      <c r="AA192" s="589"/>
      <c r="AB192" s="178" t="s">
        <v>321</v>
      </c>
      <c r="AC192" s="128"/>
      <c r="AD192" s="128"/>
      <c r="AE192" s="128"/>
      <c r="AF192" s="128"/>
      <c r="AG192" s="128"/>
      <c r="AH192" s="128"/>
      <c r="AI192" s="128"/>
      <c r="AJ192" s="128"/>
      <c r="AK192" s="128"/>
      <c r="AL192" s="567"/>
      <c r="AM192" s="568"/>
      <c r="AN192" s="569"/>
    </row>
    <row r="193" spans="1:40" x14ac:dyDescent="0.2">
      <c r="A193" s="130" t="s">
        <v>539</v>
      </c>
      <c r="B193" s="131"/>
      <c r="C193" s="131"/>
      <c r="D193" s="131"/>
      <c r="E193" s="131"/>
      <c r="F193" s="131"/>
      <c r="G193" s="131"/>
      <c r="H193" s="131"/>
      <c r="I193" s="131"/>
      <c r="J193" s="593">
        <v>0</v>
      </c>
      <c r="K193" s="593"/>
      <c r="L193" s="625"/>
      <c r="M193" s="625"/>
      <c r="N193" s="130" t="s">
        <v>577</v>
      </c>
      <c r="O193" s="131"/>
      <c r="P193" s="131"/>
      <c r="Q193" s="131"/>
      <c r="R193" s="131"/>
      <c r="S193" s="131"/>
      <c r="T193" s="131"/>
      <c r="U193" s="131"/>
      <c r="V193" s="132"/>
      <c r="W193" s="570">
        <v>0</v>
      </c>
      <c r="X193" s="572"/>
      <c r="Y193" s="587">
        <f t="shared" si="27"/>
        <v>0</v>
      </c>
      <c r="Z193" s="588"/>
      <c r="AA193" s="589"/>
      <c r="AB193" s="130" t="s">
        <v>590</v>
      </c>
      <c r="AC193" s="131"/>
      <c r="AD193" s="131"/>
      <c r="AE193" s="131"/>
      <c r="AF193" s="131"/>
      <c r="AG193" s="131"/>
      <c r="AH193" s="131"/>
      <c r="AI193" s="131"/>
      <c r="AJ193" s="131"/>
      <c r="AK193" s="131"/>
      <c r="AL193" s="587"/>
      <c r="AM193" s="588"/>
      <c r="AN193" s="589"/>
    </row>
    <row r="194" spans="1:40" ht="13.5" thickBot="1" x14ac:dyDescent="0.25">
      <c r="A194" s="130" t="s">
        <v>540</v>
      </c>
      <c r="B194" s="131"/>
      <c r="C194" s="131"/>
      <c r="D194" s="131"/>
      <c r="E194" s="131"/>
      <c r="F194" s="131"/>
      <c r="G194" s="131"/>
      <c r="H194" s="131"/>
      <c r="I194" s="131"/>
      <c r="J194" s="625">
        <f>AL237</f>
        <v>0</v>
      </c>
      <c r="K194" s="625"/>
      <c r="L194" s="625"/>
      <c r="M194" s="625"/>
      <c r="N194" s="139" t="s">
        <v>578</v>
      </c>
      <c r="O194" s="140"/>
      <c r="P194" s="140"/>
      <c r="Q194" s="140"/>
      <c r="R194" s="140"/>
      <c r="S194" s="140"/>
      <c r="T194" s="140"/>
      <c r="U194" s="140"/>
      <c r="V194" s="141"/>
      <c r="W194" s="573">
        <f>SUM(W188:X189)</f>
        <v>0</v>
      </c>
      <c r="X194" s="575"/>
      <c r="Y194" s="573">
        <f>SUM(Y188:AA189)</f>
        <v>0</v>
      </c>
      <c r="Z194" s="574"/>
      <c r="AA194" s="575"/>
      <c r="AB194" s="130" t="s">
        <v>591</v>
      </c>
      <c r="AC194" s="131"/>
      <c r="AD194" s="131"/>
      <c r="AE194" s="131"/>
      <c r="AF194" s="131"/>
      <c r="AG194" s="131"/>
      <c r="AH194" s="131"/>
      <c r="AI194" s="131"/>
      <c r="AJ194" s="131"/>
      <c r="AK194" s="131"/>
      <c r="AL194" s="570">
        <v>0</v>
      </c>
      <c r="AM194" s="571"/>
      <c r="AN194" s="572"/>
    </row>
    <row r="195" spans="1:40" ht="14.25" thickTop="1" thickBot="1" x14ac:dyDescent="0.25">
      <c r="A195" s="134" t="s">
        <v>148</v>
      </c>
      <c r="B195" s="135"/>
      <c r="C195" s="135"/>
      <c r="D195" s="135"/>
      <c r="E195" s="135"/>
      <c r="F195" s="135"/>
      <c r="G195" s="135"/>
      <c r="H195" s="135"/>
      <c r="I195" s="135"/>
      <c r="J195" s="602"/>
      <c r="K195" s="602"/>
      <c r="L195" s="602">
        <f>SUM(J191:K194)</f>
        <v>0</v>
      </c>
      <c r="M195" s="602"/>
      <c r="Q195" s="163"/>
      <c r="W195" s="619"/>
      <c r="X195" s="619"/>
      <c r="Y195" s="619"/>
      <c r="Z195" s="619"/>
      <c r="AA195" s="619"/>
      <c r="AB195" s="130" t="s">
        <v>592</v>
      </c>
      <c r="AC195" s="131"/>
      <c r="AD195" s="131"/>
      <c r="AE195" s="131"/>
      <c r="AF195" s="131"/>
      <c r="AG195" s="131"/>
      <c r="AH195" s="131"/>
      <c r="AI195" s="131"/>
      <c r="AJ195" s="131"/>
      <c r="AK195" s="131"/>
      <c r="AL195" s="570">
        <v>0</v>
      </c>
      <c r="AM195" s="571"/>
      <c r="AN195" s="572"/>
    </row>
    <row r="196" spans="1:40" ht="14.25" thickTop="1" thickBot="1" x14ac:dyDescent="0.25">
      <c r="A196" s="122" t="s">
        <v>149</v>
      </c>
      <c r="B196" s="123"/>
      <c r="C196" s="123"/>
      <c r="D196" s="123"/>
      <c r="E196" s="123"/>
      <c r="F196" s="123"/>
      <c r="G196" s="123"/>
      <c r="H196" s="123"/>
      <c r="I196" s="123"/>
      <c r="J196" s="628"/>
      <c r="K196" s="628"/>
      <c r="L196" s="628">
        <f>L195+L187</f>
        <v>0</v>
      </c>
      <c r="M196" s="628"/>
      <c r="Q196" s="163"/>
      <c r="W196" s="619"/>
      <c r="X196" s="619"/>
      <c r="Y196" s="619"/>
      <c r="Z196" s="619"/>
      <c r="AA196" s="619"/>
      <c r="AB196" s="130" t="s">
        <v>593</v>
      </c>
      <c r="AC196" s="131"/>
      <c r="AD196" s="131"/>
      <c r="AE196" s="131"/>
      <c r="AF196" s="131"/>
      <c r="AG196" s="131"/>
      <c r="AH196" s="131"/>
      <c r="AI196" s="131"/>
      <c r="AJ196" s="131"/>
      <c r="AK196" s="131"/>
      <c r="AL196" s="570">
        <v>0</v>
      </c>
      <c r="AM196" s="571"/>
      <c r="AN196" s="572"/>
    </row>
    <row r="197" spans="1:40" ht="15" customHeight="1" thickTop="1" thickBot="1" x14ac:dyDescent="0.3">
      <c r="A197" s="133" t="s">
        <v>541</v>
      </c>
      <c r="B197" s="116"/>
      <c r="C197" s="116"/>
      <c r="D197" s="116"/>
      <c r="E197" s="116"/>
      <c r="F197" s="116"/>
      <c r="G197" s="116"/>
      <c r="H197" s="116"/>
      <c r="I197" s="116"/>
      <c r="J197" s="622"/>
      <c r="K197" s="622"/>
      <c r="L197" s="622"/>
      <c r="M197" s="622"/>
      <c r="N197" s="122" t="str">
        <f>"Schedule 7, "&amp;Help!C17&amp;" Ad Valorem Tax Account - Sinking Funds"</f>
        <v>Schedule 7, 2011 Ad Valorem Tax Account - Sinking Funds</v>
      </c>
      <c r="O197" s="123"/>
      <c r="P197" s="123"/>
      <c r="Q197" s="164"/>
      <c r="R197" s="165"/>
      <c r="S197" s="123"/>
      <c r="T197" s="123"/>
      <c r="U197" s="123"/>
      <c r="V197" s="123"/>
      <c r="W197" s="623"/>
      <c r="X197" s="623"/>
      <c r="Y197" s="623"/>
      <c r="Z197" s="623"/>
      <c r="AA197" s="623"/>
      <c r="AB197" s="130" t="s">
        <v>594</v>
      </c>
      <c r="AC197" s="131"/>
      <c r="AD197" s="131"/>
      <c r="AE197" s="131"/>
      <c r="AF197" s="131"/>
      <c r="AG197" s="131"/>
      <c r="AH197" s="131"/>
      <c r="AI197" s="131"/>
      <c r="AJ197" s="131"/>
      <c r="AK197" s="131"/>
      <c r="AL197" s="570">
        <v>0</v>
      </c>
      <c r="AM197" s="571"/>
      <c r="AN197" s="572"/>
    </row>
    <row r="198" spans="1:40" ht="13.5" thickTop="1" x14ac:dyDescent="0.2">
      <c r="A198" s="130" t="s">
        <v>542</v>
      </c>
      <c r="B198" s="131"/>
      <c r="C198" s="131"/>
      <c r="D198" s="131"/>
      <c r="E198" s="131"/>
      <c r="F198" s="131"/>
      <c r="G198" s="131"/>
      <c r="H198" s="131"/>
      <c r="I198" s="131"/>
      <c r="J198" s="625">
        <f>Y176</f>
        <v>0</v>
      </c>
      <c r="K198" s="625"/>
      <c r="L198" s="625"/>
      <c r="M198" s="625"/>
      <c r="N198" s="92"/>
      <c r="O198" s="605" t="s">
        <v>581</v>
      </c>
      <c r="P198" s="605"/>
      <c r="Q198" s="670">
        <v>0</v>
      </c>
      <c r="R198" s="670"/>
      <c r="S198" s="670"/>
      <c r="T198" s="176"/>
      <c r="U198" s="176"/>
      <c r="V198" s="176"/>
      <c r="W198" s="621"/>
      <c r="X198" s="621"/>
      <c r="Y198" s="621"/>
      <c r="Z198" s="621"/>
      <c r="AA198" s="609"/>
      <c r="AB198" s="130" t="s">
        <v>595</v>
      </c>
      <c r="AC198" s="131"/>
      <c r="AD198" s="131"/>
      <c r="AE198" s="131"/>
      <c r="AF198" s="131"/>
      <c r="AG198" s="131"/>
      <c r="AH198" s="131"/>
      <c r="AI198" s="131"/>
      <c r="AJ198" s="131"/>
      <c r="AK198" s="131"/>
      <c r="AL198" s="570">
        <v>0</v>
      </c>
      <c r="AM198" s="571"/>
      <c r="AN198" s="572"/>
    </row>
    <row r="199" spans="1:40" ht="13.5" thickBot="1" x14ac:dyDescent="0.25">
      <c r="A199" s="130" t="s">
        <v>543</v>
      </c>
      <c r="B199" s="131"/>
      <c r="C199" s="131"/>
      <c r="D199" s="131"/>
      <c r="E199" s="131"/>
      <c r="F199" s="131"/>
      <c r="G199" s="131"/>
      <c r="H199" s="131"/>
      <c r="I199" s="131"/>
      <c r="J199" s="593">
        <v>0</v>
      </c>
      <c r="K199" s="593"/>
      <c r="L199" s="625"/>
      <c r="M199" s="625"/>
      <c r="N199" s="105"/>
      <c r="O199" s="606" t="s">
        <v>582</v>
      </c>
      <c r="P199" s="606"/>
      <c r="Q199" s="671">
        <v>0</v>
      </c>
      <c r="R199" s="671"/>
      <c r="S199" s="671"/>
      <c r="T199" s="177"/>
      <c r="U199" s="620">
        <v>0</v>
      </c>
      <c r="V199" s="620"/>
      <c r="W199" s="595" t="s">
        <v>165</v>
      </c>
      <c r="X199" s="595"/>
      <c r="Y199" s="596" t="s">
        <v>40</v>
      </c>
      <c r="Z199" s="596"/>
      <c r="AA199" s="597"/>
      <c r="AB199" s="130" t="s">
        <v>596</v>
      </c>
      <c r="AC199" s="131"/>
      <c r="AD199" s="131"/>
      <c r="AE199" s="131"/>
      <c r="AF199" s="131"/>
      <c r="AG199" s="131"/>
      <c r="AH199" s="131"/>
      <c r="AI199" s="131"/>
      <c r="AJ199" s="131"/>
      <c r="AK199" s="131"/>
      <c r="AL199" s="570">
        <v>0</v>
      </c>
      <c r="AM199" s="571"/>
      <c r="AN199" s="572"/>
    </row>
    <row r="200" spans="1:40" ht="14.25" thickTop="1" thickBot="1" x14ac:dyDescent="0.25">
      <c r="A200" s="130" t="s">
        <v>544</v>
      </c>
      <c r="B200" s="131"/>
      <c r="C200" s="131"/>
      <c r="D200" s="131"/>
      <c r="E200" s="131"/>
      <c r="F200" s="131"/>
      <c r="G200" s="131"/>
      <c r="H200" s="131"/>
      <c r="I200" s="131"/>
      <c r="J200" s="625">
        <f>Y146</f>
        <v>0</v>
      </c>
      <c r="K200" s="625"/>
      <c r="L200" s="625"/>
      <c r="M200" s="625"/>
      <c r="N200" s="127" t="s">
        <v>166</v>
      </c>
      <c r="O200" s="128"/>
      <c r="P200" s="128"/>
      <c r="Q200" s="128"/>
      <c r="R200" s="128"/>
      <c r="S200" s="128"/>
      <c r="T200" s="128"/>
      <c r="U200" s="128"/>
      <c r="V200" s="128"/>
      <c r="W200" s="579"/>
      <c r="X200" s="580"/>
      <c r="Y200" s="567">
        <f>U199*Q199/1000</f>
        <v>0</v>
      </c>
      <c r="Z200" s="568"/>
      <c r="AA200" s="569"/>
      <c r="AB200" s="144" t="s">
        <v>90</v>
      </c>
      <c r="AC200" s="140"/>
      <c r="AD200" s="140"/>
      <c r="AE200" s="140"/>
      <c r="AF200" s="140"/>
      <c r="AG200" s="140"/>
      <c r="AH200" s="140"/>
      <c r="AI200" s="140"/>
      <c r="AJ200" s="140"/>
      <c r="AK200" s="140"/>
      <c r="AL200" s="573">
        <f>SUM(AL194:AN199)</f>
        <v>0</v>
      </c>
      <c r="AM200" s="574"/>
      <c r="AN200" s="575"/>
    </row>
    <row r="201" spans="1:40" ht="13.5" thickTop="1" x14ac:dyDescent="0.2">
      <c r="A201" s="130" t="s">
        <v>545</v>
      </c>
      <c r="B201" s="131"/>
      <c r="C201" s="131"/>
      <c r="D201" s="131"/>
      <c r="E201" s="131"/>
      <c r="F201" s="131"/>
      <c r="G201" s="131"/>
      <c r="H201" s="131"/>
      <c r="I201" s="131"/>
      <c r="J201" s="593">
        <v>0</v>
      </c>
      <c r="K201" s="593"/>
      <c r="L201" s="625"/>
      <c r="M201" s="625"/>
      <c r="N201" s="130" t="s">
        <v>167</v>
      </c>
      <c r="O201" s="131"/>
      <c r="P201" s="131"/>
      <c r="Q201" s="131"/>
      <c r="R201" s="131"/>
      <c r="S201" s="131"/>
      <c r="T201" s="131"/>
      <c r="U201" s="131"/>
      <c r="V201" s="131"/>
      <c r="W201" s="582"/>
      <c r="X201" s="583"/>
      <c r="Y201" s="570">
        <v>0</v>
      </c>
      <c r="Z201" s="571"/>
      <c r="AA201" s="572"/>
      <c r="AB201" s="127" t="s">
        <v>91</v>
      </c>
      <c r="AC201" s="128"/>
      <c r="AD201" s="128"/>
      <c r="AE201" s="128"/>
      <c r="AF201" s="128"/>
      <c r="AG201" s="128"/>
      <c r="AH201" s="128"/>
      <c r="AI201" s="128"/>
      <c r="AJ201" s="128"/>
      <c r="AK201" s="128"/>
      <c r="AL201" s="567"/>
      <c r="AM201" s="568"/>
      <c r="AN201" s="569"/>
    </row>
    <row r="202" spans="1:40" x14ac:dyDescent="0.2">
      <c r="A202" s="130" t="s">
        <v>546</v>
      </c>
      <c r="B202" s="131"/>
      <c r="C202" s="131"/>
      <c r="D202" s="131"/>
      <c r="E202" s="131"/>
      <c r="F202" s="131"/>
      <c r="G202" s="131"/>
      <c r="H202" s="131"/>
      <c r="I202" s="131"/>
      <c r="J202" s="593">
        <v>0</v>
      </c>
      <c r="K202" s="593"/>
      <c r="L202" s="625"/>
      <c r="M202" s="625"/>
      <c r="N202" s="130" t="s">
        <v>168</v>
      </c>
      <c r="O202" s="131"/>
      <c r="P202" s="131"/>
      <c r="Q202" s="131"/>
      <c r="R202" s="131"/>
      <c r="S202" s="131"/>
      <c r="T202" s="131"/>
      <c r="U202" s="131"/>
      <c r="V202" s="131"/>
      <c r="W202" s="582"/>
      <c r="X202" s="583"/>
      <c r="Y202" s="570">
        <v>0</v>
      </c>
      <c r="Z202" s="571"/>
      <c r="AA202" s="572"/>
      <c r="AB202" s="130" t="s">
        <v>718</v>
      </c>
      <c r="AC202" s="131"/>
      <c r="AD202" s="131"/>
      <c r="AE202" s="131"/>
      <c r="AF202" s="131"/>
      <c r="AG202" s="131"/>
      <c r="AH202" s="131"/>
      <c r="AI202" s="131"/>
      <c r="AJ202" s="131"/>
      <c r="AK202" s="131"/>
      <c r="AL202" s="570">
        <v>0</v>
      </c>
      <c r="AM202" s="571"/>
      <c r="AN202" s="572"/>
    </row>
    <row r="203" spans="1:40" x14ac:dyDescent="0.2">
      <c r="A203" s="130" t="s">
        <v>547</v>
      </c>
      <c r="B203" s="131"/>
      <c r="C203" s="131"/>
      <c r="D203" s="131"/>
      <c r="E203" s="131"/>
      <c r="F203" s="131"/>
      <c r="G203" s="131"/>
      <c r="H203" s="131"/>
      <c r="I203" s="131"/>
      <c r="J203" s="625">
        <f>BA149</f>
        <v>0</v>
      </c>
      <c r="K203" s="625"/>
      <c r="L203" s="625"/>
      <c r="M203" s="625"/>
      <c r="N203" s="130" t="s">
        <v>169</v>
      </c>
      <c r="O203" s="131"/>
      <c r="P203" s="131"/>
      <c r="Q203" s="131"/>
      <c r="R203" s="131"/>
      <c r="S203" s="131"/>
      <c r="T203" s="131"/>
      <c r="U203" s="131"/>
      <c r="V203" s="131"/>
      <c r="W203" s="582"/>
      <c r="X203" s="583"/>
      <c r="Y203" s="587">
        <f>Y200+Y201-Y202</f>
        <v>0</v>
      </c>
      <c r="Z203" s="588"/>
      <c r="AA203" s="589"/>
      <c r="AB203" s="130" t="s">
        <v>322</v>
      </c>
      <c r="AC203" s="131"/>
      <c r="AD203" s="131"/>
      <c r="AE203" s="131"/>
      <c r="AF203" s="131"/>
      <c r="AG203" s="131"/>
      <c r="AH203" s="131"/>
      <c r="AI203" s="131"/>
      <c r="AJ203" s="131"/>
      <c r="AK203" s="131"/>
      <c r="AL203" s="570">
        <v>0</v>
      </c>
      <c r="AM203" s="571"/>
      <c r="AN203" s="572"/>
    </row>
    <row r="204" spans="1:40" ht="13.5" thickBot="1" x14ac:dyDescent="0.25">
      <c r="A204" s="130" t="s">
        <v>548</v>
      </c>
      <c r="B204" s="131"/>
      <c r="C204" s="131"/>
      <c r="D204" s="131"/>
      <c r="E204" s="131"/>
      <c r="F204" s="131"/>
      <c r="G204" s="131"/>
      <c r="H204" s="131"/>
      <c r="I204" s="131"/>
      <c r="J204" s="625">
        <f>BA150</f>
        <v>0</v>
      </c>
      <c r="K204" s="625"/>
      <c r="L204" s="625"/>
      <c r="M204" s="625"/>
      <c r="N204" s="130" t="s">
        <v>583</v>
      </c>
      <c r="O204" s="131"/>
      <c r="P204" s="131"/>
      <c r="Q204" s="131"/>
      <c r="R204" s="131"/>
      <c r="S204" s="131"/>
      <c r="T204" s="131"/>
      <c r="U204" s="131"/>
      <c r="V204" s="131"/>
      <c r="W204" s="582"/>
      <c r="X204" s="583"/>
      <c r="Y204" s="570">
        <v>0</v>
      </c>
      <c r="Z204" s="571"/>
      <c r="AA204" s="572"/>
      <c r="AB204" s="144" t="s">
        <v>597</v>
      </c>
      <c r="AC204" s="140"/>
      <c r="AD204" s="140"/>
      <c r="AE204" s="140"/>
      <c r="AF204" s="140"/>
      <c r="AG204" s="140"/>
      <c r="AH204" s="140"/>
      <c r="AI204" s="140"/>
      <c r="AJ204" s="140"/>
      <c r="AK204" s="140"/>
      <c r="AL204" s="573">
        <f>SUM(AL202:AN203)</f>
        <v>0</v>
      </c>
      <c r="AM204" s="574"/>
      <c r="AN204" s="575"/>
    </row>
    <row r="205" spans="1:40" ht="13.5" thickTop="1" x14ac:dyDescent="0.2">
      <c r="A205" s="130" t="s">
        <v>549</v>
      </c>
      <c r="B205" s="131"/>
      <c r="C205" s="131"/>
      <c r="D205" s="131"/>
      <c r="E205" s="131"/>
      <c r="F205" s="131"/>
      <c r="G205" s="131"/>
      <c r="H205" s="131"/>
      <c r="I205" s="131"/>
      <c r="J205" s="593">
        <v>0</v>
      </c>
      <c r="K205" s="593"/>
      <c r="L205" s="625"/>
      <c r="M205" s="625"/>
      <c r="N205" s="130" t="s">
        <v>171</v>
      </c>
      <c r="O205" s="131"/>
      <c r="P205" s="131"/>
      <c r="Q205" s="131"/>
      <c r="R205" s="131"/>
      <c r="S205" s="131"/>
      <c r="T205" s="131"/>
      <c r="U205" s="131"/>
      <c r="V205" s="131"/>
      <c r="W205" s="582"/>
      <c r="X205" s="583"/>
      <c r="Y205" s="570">
        <v>0</v>
      </c>
      <c r="Z205" s="571"/>
      <c r="AA205" s="572"/>
      <c r="AB205" s="127" t="s">
        <v>323</v>
      </c>
      <c r="AC205" s="128"/>
      <c r="AD205" s="128"/>
      <c r="AE205" s="128"/>
      <c r="AF205" s="128"/>
      <c r="AG205" s="128"/>
      <c r="AH205" s="128"/>
      <c r="AI205" s="128"/>
      <c r="AJ205" s="128"/>
      <c r="AK205" s="128"/>
      <c r="AL205" s="576">
        <v>0</v>
      </c>
      <c r="AM205" s="577"/>
      <c r="AN205" s="578"/>
    </row>
    <row r="206" spans="1:40" x14ac:dyDescent="0.2">
      <c r="A206" s="130" t="s">
        <v>550</v>
      </c>
      <c r="B206" s="131"/>
      <c r="C206" s="131"/>
      <c r="D206" s="131"/>
      <c r="E206" s="131"/>
      <c r="F206" s="131"/>
      <c r="G206" s="131"/>
      <c r="H206" s="131"/>
      <c r="I206" s="131"/>
      <c r="J206" s="593">
        <v>0</v>
      </c>
      <c r="K206" s="593"/>
      <c r="L206" s="625"/>
      <c r="M206" s="625"/>
      <c r="N206" s="130" t="s">
        <v>172</v>
      </c>
      <c r="O206" s="131"/>
      <c r="P206" s="131"/>
      <c r="Q206" s="131"/>
      <c r="R206" s="131"/>
      <c r="S206" s="131"/>
      <c r="T206" s="131"/>
      <c r="U206" s="131"/>
      <c r="V206" s="131"/>
      <c r="W206" s="582"/>
      <c r="X206" s="583"/>
      <c r="Y206" s="587">
        <f>Y203-Y204-Y205</f>
        <v>0</v>
      </c>
      <c r="Z206" s="588"/>
      <c r="AA206" s="589"/>
      <c r="AB206" s="130" t="s">
        <v>324</v>
      </c>
      <c r="AC206" s="131"/>
      <c r="AD206" s="131"/>
      <c r="AE206" s="131"/>
      <c r="AF206" s="131"/>
      <c r="AG206" s="131"/>
      <c r="AH206" s="131"/>
      <c r="AI206" s="131"/>
      <c r="AJ206" s="131"/>
      <c r="AK206" s="131"/>
      <c r="AL206" s="570">
        <v>0</v>
      </c>
      <c r="AM206" s="571"/>
      <c r="AN206" s="572"/>
    </row>
    <row r="207" spans="1:40" ht="13.5" thickBot="1" x14ac:dyDescent="0.25">
      <c r="A207" s="130" t="s">
        <v>152</v>
      </c>
      <c r="B207" s="131"/>
      <c r="C207" s="131"/>
      <c r="D207" s="131"/>
      <c r="E207" s="131"/>
      <c r="F207" s="131"/>
      <c r="G207" s="131"/>
      <c r="H207" s="131"/>
      <c r="I207" s="131"/>
      <c r="J207" s="602"/>
      <c r="K207" s="602"/>
      <c r="L207" s="602">
        <f>SUM(J198:K206)</f>
        <v>0</v>
      </c>
      <c r="M207" s="602"/>
      <c r="N207" s="130" t="str">
        <f>"Deduct "&amp;Help!C17&amp;" Tax Apportioned"</f>
        <v>Deduct 2011 Tax Apportioned</v>
      </c>
      <c r="O207" s="131"/>
      <c r="P207" s="131"/>
      <c r="Q207" s="131"/>
      <c r="R207" s="131"/>
      <c r="S207" s="131"/>
      <c r="T207" s="131"/>
      <c r="U207" s="131"/>
      <c r="V207" s="131"/>
      <c r="W207" s="582"/>
      <c r="X207" s="583"/>
      <c r="Y207" s="570">
        <v>0</v>
      </c>
      <c r="Z207" s="571"/>
      <c r="AA207" s="572"/>
      <c r="AB207" s="130" t="s">
        <v>325</v>
      </c>
      <c r="AC207" s="131"/>
      <c r="AD207" s="131"/>
      <c r="AE207" s="131"/>
      <c r="AF207" s="131"/>
      <c r="AG207" s="131"/>
      <c r="AH207" s="131"/>
      <c r="AI207" s="131"/>
      <c r="AJ207" s="131"/>
      <c r="AK207" s="131"/>
      <c r="AL207" s="570">
        <v>0</v>
      </c>
      <c r="AM207" s="571"/>
      <c r="AN207" s="572"/>
    </row>
    <row r="208" spans="1:40" ht="14.25" thickTop="1" thickBot="1" x14ac:dyDescent="0.25">
      <c r="A208" s="139" t="str">
        <f>"CASH BALANCE ON HAND JUNE 30, "&amp;Help!C17+1</f>
        <v>CASH BALANCE ON HAND JUNE 30, 2012</v>
      </c>
      <c r="B208" s="140"/>
      <c r="C208" s="140"/>
      <c r="D208" s="140"/>
      <c r="E208" s="140"/>
      <c r="F208" s="140"/>
      <c r="G208" s="140"/>
      <c r="H208" s="140"/>
      <c r="I208" s="140"/>
      <c r="J208" s="628"/>
      <c r="K208" s="628"/>
      <c r="L208" s="628">
        <f>L196-L207</f>
        <v>0</v>
      </c>
      <c r="M208" s="628"/>
      <c r="N208" s="145" t="str">
        <f>"Net Balance "&amp;Help!C17&amp;" Tax in Process of Collection or"</f>
        <v>Net Balance 2011 Tax in Process of Collection or</v>
      </c>
      <c r="O208" s="131"/>
      <c r="P208" s="131"/>
      <c r="Q208" s="131"/>
      <c r="R208" s="131"/>
      <c r="S208" s="131"/>
      <c r="T208" s="131"/>
      <c r="U208" s="131"/>
      <c r="V208" s="131"/>
      <c r="W208" s="582"/>
      <c r="X208" s="583"/>
      <c r="Y208" s="573">
        <f>IF(Y207-Y206&lt;0,ABS( Y207-Y206),0)</f>
        <v>0</v>
      </c>
      <c r="Z208" s="574"/>
      <c r="AA208" s="575"/>
      <c r="AB208" s="130" t="s">
        <v>598</v>
      </c>
      <c r="AC208" s="131"/>
      <c r="AD208" s="131"/>
      <c r="AE208" s="131"/>
      <c r="AF208" s="131"/>
      <c r="AG208" s="131"/>
      <c r="AH208" s="131"/>
      <c r="AI208" s="131"/>
      <c r="AJ208" s="131"/>
      <c r="AK208" s="131"/>
      <c r="AL208" s="570">
        <v>0</v>
      </c>
      <c r="AM208" s="571"/>
      <c r="AN208" s="572"/>
    </row>
    <row r="209" spans="1:40" ht="14.25" thickTop="1" thickBot="1" x14ac:dyDescent="0.25">
      <c r="A209" s="93"/>
      <c r="B209" s="93"/>
      <c r="C209" s="93"/>
      <c r="D209" s="93"/>
      <c r="E209" s="93"/>
      <c r="F209" s="93"/>
      <c r="G209" s="93"/>
      <c r="H209" s="93"/>
      <c r="I209" s="93"/>
      <c r="J209" s="621"/>
      <c r="K209" s="621"/>
      <c r="L209" s="621"/>
      <c r="M209" s="621"/>
      <c r="N209" s="148" t="s">
        <v>173</v>
      </c>
      <c r="O209" s="140"/>
      <c r="P209" s="140"/>
      <c r="Q209" s="140"/>
      <c r="R209" s="140"/>
      <c r="S209" s="140"/>
      <c r="T209" s="140"/>
      <c r="U209" s="140"/>
      <c r="V209" s="140"/>
      <c r="W209" s="585"/>
      <c r="X209" s="586"/>
      <c r="Y209" s="573">
        <f>IF(Y207-Y206&gt;0, Y207-Y206,0)</f>
        <v>0</v>
      </c>
      <c r="Z209" s="574"/>
      <c r="AA209" s="575"/>
      <c r="AB209" s="130" t="s">
        <v>326</v>
      </c>
      <c r="AC209" s="131"/>
      <c r="AD209" s="131"/>
      <c r="AE209" s="131"/>
      <c r="AF209" s="131"/>
      <c r="AG209" s="131"/>
      <c r="AH209" s="131"/>
      <c r="AI209" s="131"/>
      <c r="AJ209" s="131"/>
      <c r="AK209" s="131"/>
      <c r="AL209" s="570">
        <v>0</v>
      </c>
      <c r="AM209" s="571"/>
      <c r="AN209" s="572"/>
    </row>
    <row r="210" spans="1:40" ht="13.5" thickTop="1" x14ac:dyDescent="0.2">
      <c r="A210" s="72"/>
      <c r="B210" s="72"/>
      <c r="C210" s="72"/>
      <c r="D210" s="72"/>
      <c r="E210" s="72"/>
      <c r="F210" s="72"/>
      <c r="G210" s="72"/>
      <c r="H210" s="72"/>
      <c r="I210" s="72"/>
      <c r="J210" s="324"/>
      <c r="K210" s="324"/>
      <c r="L210" s="324"/>
      <c r="M210" s="324"/>
      <c r="W210" s="619"/>
      <c r="X210" s="619"/>
      <c r="Y210" s="619"/>
      <c r="Z210" s="619"/>
      <c r="AA210" s="619"/>
      <c r="AB210" s="130" t="s">
        <v>608</v>
      </c>
      <c r="AC210" s="131"/>
      <c r="AD210" s="131"/>
      <c r="AE210" s="131"/>
      <c r="AF210" s="131"/>
      <c r="AG210" s="131"/>
      <c r="AH210" s="131"/>
      <c r="AI210" s="131"/>
      <c r="AJ210" s="131"/>
      <c r="AK210" s="131"/>
      <c r="AL210" s="570">
        <v>0</v>
      </c>
      <c r="AM210" s="571"/>
      <c r="AN210" s="572"/>
    </row>
    <row r="211" spans="1:40" ht="13.5" thickBot="1" x14ac:dyDescent="0.25">
      <c r="A211" s="106"/>
      <c r="B211" s="106"/>
      <c r="C211" s="106"/>
      <c r="D211" s="106"/>
      <c r="E211" s="106"/>
      <c r="F211" s="106"/>
      <c r="G211" s="106"/>
      <c r="H211" s="106"/>
      <c r="I211" s="106"/>
      <c r="J211" s="596"/>
      <c r="K211" s="596"/>
      <c r="L211" s="596"/>
      <c r="M211" s="596"/>
      <c r="W211" s="619"/>
      <c r="X211" s="619"/>
      <c r="Y211" s="619"/>
      <c r="Z211" s="619"/>
      <c r="AA211" s="619"/>
      <c r="AB211" s="144" t="s">
        <v>404</v>
      </c>
      <c r="AC211" s="140"/>
      <c r="AD211" s="140"/>
      <c r="AE211" s="140"/>
      <c r="AF211" s="140"/>
      <c r="AG211" s="140"/>
      <c r="AH211" s="140"/>
      <c r="AI211" s="140"/>
      <c r="AJ211" s="140"/>
      <c r="AK211" s="140"/>
      <c r="AL211" s="573">
        <f>SUM(AL204:AN210)</f>
        <v>0</v>
      </c>
      <c r="AM211" s="574"/>
      <c r="AN211" s="575"/>
    </row>
    <row r="212" spans="1:40" ht="14.25" thickTop="1" thickBot="1" x14ac:dyDescent="0.25">
      <c r="A212" s="122" t="s">
        <v>551</v>
      </c>
      <c r="B212" s="123"/>
      <c r="C212" s="123"/>
      <c r="D212" s="123"/>
      <c r="E212" s="123"/>
      <c r="F212" s="123"/>
      <c r="G212" s="123"/>
      <c r="H212" s="123"/>
      <c r="I212" s="123"/>
      <c r="J212" s="623"/>
      <c r="K212" s="623"/>
      <c r="L212" s="623"/>
      <c r="M212" s="627"/>
      <c r="W212" s="619"/>
      <c r="X212" s="619"/>
      <c r="Y212" s="619"/>
      <c r="Z212" s="619"/>
      <c r="AA212" s="619"/>
      <c r="AB212" s="127" t="s">
        <v>108</v>
      </c>
      <c r="AC212" s="128"/>
      <c r="AD212" s="128"/>
      <c r="AE212" s="128"/>
      <c r="AF212" s="128"/>
      <c r="AG212" s="128"/>
      <c r="AH212" s="128"/>
      <c r="AI212" s="128"/>
      <c r="AJ212" s="128"/>
      <c r="AK212" s="128"/>
      <c r="AL212" s="567"/>
      <c r="AM212" s="568"/>
      <c r="AN212" s="569"/>
    </row>
    <row r="213" spans="1:40" ht="14.25" thickTop="1" thickBot="1" x14ac:dyDescent="0.25">
      <c r="A213" s="92"/>
      <c r="B213" s="93"/>
      <c r="C213" s="93"/>
      <c r="D213" s="93"/>
      <c r="E213" s="93"/>
      <c r="F213" s="93"/>
      <c r="G213" s="93"/>
      <c r="H213" s="93"/>
      <c r="I213" s="110"/>
      <c r="J213" s="610" t="s">
        <v>570</v>
      </c>
      <c r="K213" s="579"/>
      <c r="L213" s="579"/>
      <c r="M213" s="580"/>
      <c r="W213" s="619"/>
      <c r="X213" s="619"/>
      <c r="Y213" s="619"/>
      <c r="Z213" s="619"/>
      <c r="AA213" s="619"/>
      <c r="AB213" s="130" t="s">
        <v>109</v>
      </c>
      <c r="AC213" s="131"/>
      <c r="AD213" s="131"/>
      <c r="AE213" s="131"/>
      <c r="AF213" s="131"/>
      <c r="AG213" s="131"/>
      <c r="AH213" s="131"/>
      <c r="AI213" s="131"/>
      <c r="AJ213" s="131"/>
      <c r="AK213" s="131"/>
      <c r="AL213" s="570">
        <v>0</v>
      </c>
      <c r="AM213" s="571"/>
      <c r="AN213" s="572"/>
    </row>
    <row r="214" spans="1:40" ht="14.25" thickTop="1" thickBot="1" x14ac:dyDescent="0.25">
      <c r="A214" s="105"/>
      <c r="B214" s="106"/>
      <c r="C214" s="106"/>
      <c r="D214" s="106"/>
      <c r="E214" s="106"/>
      <c r="F214" s="106"/>
      <c r="G214" s="106"/>
      <c r="H214" s="106"/>
      <c r="I214" s="108"/>
      <c r="J214" s="603" t="s">
        <v>50</v>
      </c>
      <c r="K214" s="603"/>
      <c r="L214" s="603" t="s">
        <v>571</v>
      </c>
      <c r="M214" s="603"/>
      <c r="N214" s="122" t="s">
        <v>584</v>
      </c>
      <c r="O214" s="123"/>
      <c r="P214" s="123"/>
      <c r="Q214" s="123"/>
      <c r="R214" s="123"/>
      <c r="S214" s="123"/>
      <c r="T214" s="123"/>
      <c r="U214" s="123"/>
      <c r="V214" s="123"/>
      <c r="W214" s="623"/>
      <c r="X214" s="623"/>
      <c r="Y214" s="623"/>
      <c r="Z214" s="623"/>
      <c r="AA214" s="627"/>
      <c r="AB214" s="130" t="s">
        <v>599</v>
      </c>
      <c r="AC214" s="131"/>
      <c r="AD214" s="131"/>
      <c r="AE214" s="131"/>
      <c r="AF214" s="131"/>
      <c r="AG214" s="131"/>
      <c r="AH214" s="131"/>
      <c r="AI214" s="131"/>
      <c r="AJ214" s="131"/>
      <c r="AK214" s="131"/>
      <c r="AL214" s="570">
        <v>0</v>
      </c>
      <c r="AM214" s="571"/>
      <c r="AN214" s="572"/>
    </row>
    <row r="215" spans="1:40" ht="13.5" thickTop="1" x14ac:dyDescent="0.2">
      <c r="A215" s="127" t="str">
        <f>"Cash Balance on Hand June 30, "&amp;Help!C17+1</f>
        <v>Cash Balance on Hand June 30, 2012</v>
      </c>
      <c r="B215" s="116"/>
      <c r="C215" s="116"/>
      <c r="D215" s="116"/>
      <c r="E215" s="116"/>
      <c r="F215" s="116"/>
      <c r="G215" s="116"/>
      <c r="H215" s="116"/>
      <c r="I215" s="116"/>
      <c r="J215" s="622"/>
      <c r="K215" s="622"/>
      <c r="L215" s="622">
        <f>L208</f>
        <v>0</v>
      </c>
      <c r="M215" s="622"/>
      <c r="N215" s="611" t="s">
        <v>177</v>
      </c>
      <c r="O215" s="612"/>
      <c r="P215" s="607" t="s">
        <v>42</v>
      </c>
      <c r="Q215" s="607"/>
      <c r="R215" s="608"/>
      <c r="S215" s="609"/>
      <c r="T215" s="610" t="s">
        <v>183</v>
      </c>
      <c r="U215" s="579"/>
      <c r="V215" s="579"/>
      <c r="W215" s="580"/>
      <c r="X215" s="607" t="s">
        <v>186</v>
      </c>
      <c r="Y215" s="607"/>
      <c r="Z215" s="607" t="s">
        <v>42</v>
      </c>
      <c r="AA215" s="607"/>
      <c r="AB215" s="130" t="s">
        <v>406</v>
      </c>
      <c r="AC215" s="131"/>
      <c r="AD215" s="131"/>
      <c r="AE215" s="131"/>
      <c r="AF215" s="131"/>
      <c r="AG215" s="131"/>
      <c r="AH215" s="131"/>
      <c r="AI215" s="131"/>
      <c r="AJ215" s="131"/>
      <c r="AK215" s="131"/>
      <c r="AL215" s="570">
        <v>0</v>
      </c>
      <c r="AM215" s="571"/>
      <c r="AN215" s="572"/>
    </row>
    <row r="216" spans="1:40" x14ac:dyDescent="0.2">
      <c r="A216" s="130" t="s">
        <v>552</v>
      </c>
      <c r="B216" s="131"/>
      <c r="C216" s="131"/>
      <c r="D216" s="131"/>
      <c r="E216" s="131"/>
      <c r="F216" s="131"/>
      <c r="G216" s="131"/>
      <c r="H216" s="131"/>
      <c r="I216" s="131"/>
      <c r="J216" s="593">
        <v>0</v>
      </c>
      <c r="K216" s="593"/>
      <c r="L216" s="625"/>
      <c r="M216" s="625"/>
      <c r="N216" s="613"/>
      <c r="O216" s="614"/>
      <c r="P216" s="617" t="s">
        <v>178</v>
      </c>
      <c r="Q216" s="617"/>
      <c r="R216" s="617" t="s">
        <v>179</v>
      </c>
      <c r="S216" s="617"/>
      <c r="T216" s="617" t="s">
        <v>181</v>
      </c>
      <c r="U216" s="617"/>
      <c r="V216" s="617" t="s">
        <v>184</v>
      </c>
      <c r="W216" s="617"/>
      <c r="X216" s="617" t="s">
        <v>187</v>
      </c>
      <c r="Y216" s="617"/>
      <c r="Z216" s="617" t="s">
        <v>178</v>
      </c>
      <c r="AA216" s="617"/>
      <c r="AB216" s="130" t="s">
        <v>336</v>
      </c>
      <c r="AC216" s="131"/>
      <c r="AD216" s="131"/>
      <c r="AE216" s="131"/>
      <c r="AF216" s="131"/>
      <c r="AG216" s="131"/>
      <c r="AH216" s="131"/>
      <c r="AI216" s="131"/>
      <c r="AJ216" s="131"/>
      <c r="AK216" s="131"/>
      <c r="AL216" s="570">
        <v>0</v>
      </c>
      <c r="AM216" s="571"/>
      <c r="AN216" s="572"/>
    </row>
    <row r="217" spans="1:40" ht="13.5" thickBot="1" x14ac:dyDescent="0.25">
      <c r="A217" s="130" t="s">
        <v>553</v>
      </c>
      <c r="B217" s="131"/>
      <c r="C217" s="131"/>
      <c r="D217" s="131"/>
      <c r="E217" s="131"/>
      <c r="F217" s="131"/>
      <c r="G217" s="131"/>
      <c r="H217" s="131"/>
      <c r="I217" s="131"/>
      <c r="J217" s="593">
        <v>0</v>
      </c>
      <c r="K217" s="593"/>
      <c r="L217" s="625"/>
      <c r="M217" s="625"/>
      <c r="N217" s="615"/>
      <c r="O217" s="616"/>
      <c r="P217" s="618" t="str">
        <f>"June 30, "&amp;Help!C17</f>
        <v>June 30, 2011</v>
      </c>
      <c r="Q217" s="618"/>
      <c r="R217" s="618" t="s">
        <v>180</v>
      </c>
      <c r="S217" s="618"/>
      <c r="T217" s="618" t="s">
        <v>182</v>
      </c>
      <c r="U217" s="618"/>
      <c r="V217" s="618" t="s">
        <v>185</v>
      </c>
      <c r="W217" s="618"/>
      <c r="X217" s="618" t="s">
        <v>188</v>
      </c>
      <c r="Y217" s="618"/>
      <c r="Z217" s="618" t="str">
        <f>"June 30, "&amp;Help!C17</f>
        <v>June 30, 2011</v>
      </c>
      <c r="AA217" s="618"/>
      <c r="AB217" s="130" t="s">
        <v>327</v>
      </c>
      <c r="AC217" s="131"/>
      <c r="AD217" s="131"/>
      <c r="AE217" s="131"/>
      <c r="AF217" s="131"/>
      <c r="AG217" s="131"/>
      <c r="AH217" s="131"/>
      <c r="AI217" s="131"/>
      <c r="AJ217" s="131"/>
      <c r="AK217" s="131"/>
      <c r="AL217" s="570">
        <v>0</v>
      </c>
      <c r="AM217" s="571"/>
      <c r="AN217" s="572"/>
    </row>
    <row r="218" spans="1:40" ht="14.25" thickTop="1" thickBot="1" x14ac:dyDescent="0.25">
      <c r="A218" s="139" t="s">
        <v>554</v>
      </c>
      <c r="B218" s="140"/>
      <c r="C218" s="140"/>
      <c r="D218" s="140"/>
      <c r="E218" s="140"/>
      <c r="F218" s="140"/>
      <c r="G218" s="140"/>
      <c r="H218" s="140"/>
      <c r="I218" s="140"/>
      <c r="J218" s="604"/>
      <c r="K218" s="604"/>
      <c r="L218" s="602">
        <f>L215+J216+J217</f>
        <v>0</v>
      </c>
      <c r="M218" s="602"/>
      <c r="N218" s="598"/>
      <c r="O218" s="598"/>
      <c r="P218" s="599">
        <v>0</v>
      </c>
      <c r="Q218" s="599"/>
      <c r="R218" s="599">
        <v>0</v>
      </c>
      <c r="S218" s="599"/>
      <c r="T218" s="599">
        <v>0</v>
      </c>
      <c r="U218" s="599"/>
      <c r="V218" s="599">
        <v>0</v>
      </c>
      <c r="W218" s="599"/>
      <c r="X218" s="599">
        <v>0</v>
      </c>
      <c r="Y218" s="599"/>
      <c r="Z218" s="599">
        <v>0</v>
      </c>
      <c r="AA218" s="599"/>
      <c r="AB218" s="144" t="s">
        <v>600</v>
      </c>
      <c r="AC218" s="140"/>
      <c r="AD218" s="140"/>
      <c r="AE218" s="140"/>
      <c r="AF218" s="140"/>
      <c r="AG218" s="140"/>
      <c r="AH218" s="140"/>
      <c r="AI218" s="140"/>
      <c r="AJ218" s="140"/>
      <c r="AK218" s="140"/>
      <c r="AL218" s="573">
        <f>SUM(AL213:AN217)</f>
        <v>0</v>
      </c>
      <c r="AM218" s="574"/>
      <c r="AN218" s="575"/>
    </row>
    <row r="219" spans="1:40" ht="14.25" thickTop="1" thickBot="1" x14ac:dyDescent="0.25">
      <c r="A219" s="133" t="s">
        <v>555</v>
      </c>
      <c r="B219" s="116"/>
      <c r="C219" s="116"/>
      <c r="D219" s="116"/>
      <c r="E219" s="116"/>
      <c r="F219" s="116"/>
      <c r="G219" s="116"/>
      <c r="H219" s="116"/>
      <c r="I219" s="116"/>
      <c r="J219" s="626"/>
      <c r="K219" s="626"/>
      <c r="L219" s="624"/>
      <c r="M219" s="624"/>
      <c r="N219" s="594"/>
      <c r="O219" s="594"/>
      <c r="P219" s="593">
        <v>0</v>
      </c>
      <c r="Q219" s="593"/>
      <c r="R219" s="593">
        <v>0</v>
      </c>
      <c r="S219" s="593"/>
      <c r="T219" s="593">
        <v>0</v>
      </c>
      <c r="U219" s="593"/>
      <c r="V219" s="593">
        <v>0</v>
      </c>
      <c r="W219" s="593"/>
      <c r="X219" s="593">
        <v>0</v>
      </c>
      <c r="Y219" s="593"/>
      <c r="Z219" s="593">
        <v>0</v>
      </c>
      <c r="AA219" s="593"/>
      <c r="AB219" s="166" t="s">
        <v>114</v>
      </c>
      <c r="AC219" s="123"/>
      <c r="AD219" s="123"/>
      <c r="AE219" s="123"/>
      <c r="AF219" s="123"/>
      <c r="AG219" s="123"/>
      <c r="AH219" s="123"/>
      <c r="AI219" s="123"/>
      <c r="AJ219" s="123"/>
      <c r="AK219" s="123"/>
      <c r="AL219" s="590">
        <f>AL218+AL211+AL200</f>
        <v>0</v>
      </c>
      <c r="AM219" s="591"/>
      <c r="AN219" s="592"/>
    </row>
    <row r="220" spans="1:40" ht="13.5" thickTop="1" x14ac:dyDescent="0.2">
      <c r="A220" s="130" t="s">
        <v>556</v>
      </c>
      <c r="B220" s="131"/>
      <c r="C220" s="131"/>
      <c r="D220" s="131"/>
      <c r="E220" s="131"/>
      <c r="F220" s="131"/>
      <c r="G220" s="131"/>
      <c r="H220" s="131"/>
      <c r="I220" s="131"/>
      <c r="J220" s="625">
        <f>Y178</f>
        <v>0</v>
      </c>
      <c r="K220" s="625"/>
      <c r="L220" s="625"/>
      <c r="M220" s="625"/>
      <c r="N220" s="594"/>
      <c r="O220" s="594"/>
      <c r="P220" s="593">
        <v>0</v>
      </c>
      <c r="Q220" s="593"/>
      <c r="R220" s="593">
        <v>0</v>
      </c>
      <c r="S220" s="593"/>
      <c r="T220" s="593">
        <v>0</v>
      </c>
      <c r="U220" s="593"/>
      <c r="V220" s="593">
        <v>0</v>
      </c>
      <c r="W220" s="593"/>
      <c r="X220" s="593">
        <v>0</v>
      </c>
      <c r="Y220" s="593"/>
      <c r="Z220" s="593">
        <v>0</v>
      </c>
      <c r="AA220" s="593"/>
      <c r="AB220" s="127" t="s">
        <v>115</v>
      </c>
      <c r="AC220" s="128"/>
      <c r="AD220" s="128"/>
      <c r="AE220" s="128"/>
      <c r="AF220" s="128"/>
      <c r="AG220" s="128"/>
      <c r="AH220" s="128"/>
      <c r="AI220" s="128"/>
      <c r="AJ220" s="128"/>
      <c r="AK220" s="128"/>
      <c r="AL220" s="567"/>
      <c r="AM220" s="568"/>
      <c r="AN220" s="569"/>
    </row>
    <row r="221" spans="1:40" x14ac:dyDescent="0.2">
      <c r="A221" s="130" t="s">
        <v>557</v>
      </c>
      <c r="B221" s="131"/>
      <c r="C221" s="131"/>
      <c r="D221" s="131"/>
      <c r="E221" s="131"/>
      <c r="F221" s="131"/>
      <c r="G221" s="131"/>
      <c r="H221" s="131"/>
      <c r="I221" s="131"/>
      <c r="J221" s="593">
        <v>0</v>
      </c>
      <c r="K221" s="593"/>
      <c r="L221" s="625"/>
      <c r="M221" s="625"/>
      <c r="N221" s="594"/>
      <c r="O221" s="594"/>
      <c r="P221" s="593">
        <v>0</v>
      </c>
      <c r="Q221" s="593"/>
      <c r="R221" s="593">
        <v>0</v>
      </c>
      <c r="S221" s="593"/>
      <c r="T221" s="593">
        <v>0</v>
      </c>
      <c r="U221" s="593"/>
      <c r="V221" s="593">
        <v>0</v>
      </c>
      <c r="W221" s="593"/>
      <c r="X221" s="593">
        <v>0</v>
      </c>
      <c r="Y221" s="593"/>
      <c r="Z221" s="593">
        <v>0</v>
      </c>
      <c r="AA221" s="593"/>
      <c r="AB221" s="130" t="s">
        <v>116</v>
      </c>
      <c r="AC221" s="131"/>
      <c r="AD221" s="131"/>
      <c r="AE221" s="131"/>
      <c r="AF221" s="131"/>
      <c r="AG221" s="131"/>
      <c r="AH221" s="131"/>
      <c r="AI221" s="131"/>
      <c r="AJ221" s="131"/>
      <c r="AK221" s="131"/>
      <c r="AL221" s="570">
        <v>0</v>
      </c>
      <c r="AM221" s="571"/>
      <c r="AN221" s="572"/>
    </row>
    <row r="222" spans="1:40" x14ac:dyDescent="0.2">
      <c r="A222" s="130" t="s">
        <v>558</v>
      </c>
      <c r="B222" s="131"/>
      <c r="C222" s="131"/>
      <c r="D222" s="131"/>
      <c r="E222" s="131"/>
      <c r="F222" s="131"/>
      <c r="G222" s="131"/>
      <c r="H222" s="131"/>
      <c r="I222" s="131"/>
      <c r="J222" s="625">
        <f>Y30850</f>
        <v>0</v>
      </c>
      <c r="K222" s="625"/>
      <c r="L222" s="625"/>
      <c r="M222" s="625"/>
      <c r="N222" s="594"/>
      <c r="O222" s="594"/>
      <c r="P222" s="593">
        <v>0</v>
      </c>
      <c r="Q222" s="593"/>
      <c r="R222" s="593">
        <v>0</v>
      </c>
      <c r="S222" s="593"/>
      <c r="T222" s="593">
        <v>0</v>
      </c>
      <c r="U222" s="593"/>
      <c r="V222" s="593">
        <v>0</v>
      </c>
      <c r="W222" s="593"/>
      <c r="X222" s="593">
        <v>0</v>
      </c>
      <c r="Y222" s="593"/>
      <c r="Z222" s="593">
        <v>0</v>
      </c>
      <c r="AA222" s="593"/>
      <c r="AB222" s="130" t="s">
        <v>117</v>
      </c>
      <c r="AC222" s="131"/>
      <c r="AD222" s="131"/>
      <c r="AE222" s="131"/>
      <c r="AF222" s="131"/>
      <c r="AG222" s="131"/>
      <c r="AH222" s="131"/>
      <c r="AI222" s="131"/>
      <c r="AJ222" s="131"/>
      <c r="AK222" s="131"/>
      <c r="AL222" s="570">
        <v>0</v>
      </c>
      <c r="AM222" s="571"/>
      <c r="AN222" s="572"/>
    </row>
    <row r="223" spans="1:40" x14ac:dyDescent="0.2">
      <c r="A223" s="130" t="s">
        <v>559</v>
      </c>
      <c r="B223" s="131"/>
      <c r="C223" s="131"/>
      <c r="D223" s="131"/>
      <c r="E223" s="131"/>
      <c r="F223" s="131"/>
      <c r="G223" s="131"/>
      <c r="H223" s="131"/>
      <c r="I223" s="131"/>
      <c r="J223" s="593">
        <v>0</v>
      </c>
      <c r="K223" s="593"/>
      <c r="L223" s="625"/>
      <c r="M223" s="625"/>
      <c r="N223" s="594"/>
      <c r="O223" s="594"/>
      <c r="P223" s="593">
        <v>0</v>
      </c>
      <c r="Q223" s="593"/>
      <c r="R223" s="593">
        <v>0</v>
      </c>
      <c r="S223" s="593"/>
      <c r="T223" s="593">
        <v>0</v>
      </c>
      <c r="U223" s="593"/>
      <c r="V223" s="593">
        <v>0</v>
      </c>
      <c r="W223" s="593"/>
      <c r="X223" s="593">
        <v>0</v>
      </c>
      <c r="Y223" s="593"/>
      <c r="Z223" s="593">
        <v>0</v>
      </c>
      <c r="AA223" s="593"/>
      <c r="AB223" s="130" t="s">
        <v>118</v>
      </c>
      <c r="AC223" s="131"/>
      <c r="AD223" s="131"/>
      <c r="AE223" s="131"/>
      <c r="AF223" s="131"/>
      <c r="AG223" s="131"/>
      <c r="AH223" s="131"/>
      <c r="AI223" s="131"/>
      <c r="AJ223" s="131"/>
      <c r="AK223" s="131"/>
      <c r="AL223" s="570">
        <v>0</v>
      </c>
      <c r="AM223" s="571"/>
      <c r="AN223" s="572"/>
    </row>
    <row r="224" spans="1:40" x14ac:dyDescent="0.2">
      <c r="A224" s="130" t="s">
        <v>560</v>
      </c>
      <c r="B224" s="131"/>
      <c r="C224" s="131"/>
      <c r="D224" s="131"/>
      <c r="E224" s="131"/>
      <c r="F224" s="131"/>
      <c r="G224" s="131"/>
      <c r="H224" s="131"/>
      <c r="I224" s="131"/>
      <c r="J224" s="593">
        <v>0</v>
      </c>
      <c r="K224" s="593"/>
      <c r="L224" s="625"/>
      <c r="M224" s="625"/>
      <c r="N224" s="594"/>
      <c r="O224" s="594"/>
      <c r="P224" s="593">
        <v>0</v>
      </c>
      <c r="Q224" s="593"/>
      <c r="R224" s="593">
        <v>0</v>
      </c>
      <c r="S224" s="593"/>
      <c r="T224" s="593">
        <v>0</v>
      </c>
      <c r="U224" s="593"/>
      <c r="V224" s="593">
        <v>0</v>
      </c>
      <c r="W224" s="593"/>
      <c r="X224" s="593">
        <v>0</v>
      </c>
      <c r="Y224" s="593"/>
      <c r="Z224" s="593">
        <v>0</v>
      </c>
      <c r="AA224" s="593"/>
      <c r="AB224" s="130" t="s">
        <v>328</v>
      </c>
      <c r="AC224" s="131"/>
      <c r="AD224" s="131"/>
      <c r="AE224" s="131"/>
      <c r="AF224" s="131"/>
      <c r="AG224" s="131"/>
      <c r="AH224" s="131"/>
      <c r="AI224" s="131"/>
      <c r="AJ224" s="131"/>
      <c r="AK224" s="131"/>
      <c r="AL224" s="570">
        <v>0</v>
      </c>
      <c r="AM224" s="571"/>
      <c r="AN224" s="572"/>
    </row>
    <row r="225" spans="1:40" x14ac:dyDescent="0.2">
      <c r="A225" s="130" t="s">
        <v>561</v>
      </c>
      <c r="B225" s="131"/>
      <c r="C225" s="131"/>
      <c r="D225" s="131"/>
      <c r="E225" s="131"/>
      <c r="F225" s="131"/>
      <c r="G225" s="131"/>
      <c r="H225" s="131"/>
      <c r="I225" s="131"/>
      <c r="J225" s="593">
        <v>0</v>
      </c>
      <c r="K225" s="593"/>
      <c r="L225" s="625"/>
      <c r="M225" s="625"/>
      <c r="N225" s="594"/>
      <c r="O225" s="594"/>
      <c r="P225" s="593">
        <v>0</v>
      </c>
      <c r="Q225" s="593"/>
      <c r="R225" s="593">
        <v>0</v>
      </c>
      <c r="S225" s="593"/>
      <c r="T225" s="593">
        <v>0</v>
      </c>
      <c r="U225" s="593"/>
      <c r="V225" s="593">
        <v>0</v>
      </c>
      <c r="W225" s="593"/>
      <c r="X225" s="593">
        <v>0</v>
      </c>
      <c r="Y225" s="593"/>
      <c r="Z225" s="593">
        <v>0</v>
      </c>
      <c r="AA225" s="593"/>
      <c r="AB225" s="130" t="s">
        <v>601</v>
      </c>
      <c r="AC225" s="131"/>
      <c r="AD225" s="131"/>
      <c r="AE225" s="131"/>
      <c r="AF225" s="131"/>
      <c r="AG225" s="131"/>
      <c r="AH225" s="131"/>
      <c r="AI225" s="131"/>
      <c r="AJ225" s="131"/>
      <c r="AK225" s="131"/>
      <c r="AL225" s="570">
        <v>0</v>
      </c>
      <c r="AM225" s="571"/>
      <c r="AN225" s="572"/>
    </row>
    <row r="226" spans="1:40" ht="13.5" thickBot="1" x14ac:dyDescent="0.25">
      <c r="A226" s="134" t="s">
        <v>562</v>
      </c>
      <c r="B226" s="135"/>
      <c r="C226" s="135"/>
      <c r="D226" s="135"/>
      <c r="E226" s="135"/>
      <c r="F226" s="135"/>
      <c r="G226" s="135"/>
      <c r="H226" s="135"/>
      <c r="I226" s="135"/>
      <c r="J226" s="630"/>
      <c r="K226" s="630"/>
      <c r="L226" s="629">
        <f>SUM(J220:K225)</f>
        <v>0</v>
      </c>
      <c r="M226" s="629"/>
      <c r="N226" s="594"/>
      <c r="O226" s="594"/>
      <c r="P226" s="593">
        <v>0</v>
      </c>
      <c r="Q226" s="593"/>
      <c r="R226" s="593">
        <v>0</v>
      </c>
      <c r="S226" s="593"/>
      <c r="T226" s="593">
        <v>0</v>
      </c>
      <c r="U226" s="593"/>
      <c r="V226" s="593">
        <v>0</v>
      </c>
      <c r="W226" s="593"/>
      <c r="X226" s="593">
        <v>0</v>
      </c>
      <c r="Y226" s="593"/>
      <c r="Z226" s="593">
        <v>0</v>
      </c>
      <c r="AA226" s="593"/>
      <c r="AB226" s="130" t="s">
        <v>329</v>
      </c>
      <c r="AC226" s="131"/>
      <c r="AD226" s="131"/>
      <c r="AE226" s="131"/>
      <c r="AF226" s="131"/>
      <c r="AG226" s="131"/>
      <c r="AH226" s="131"/>
      <c r="AI226" s="131"/>
      <c r="AJ226" s="131"/>
      <c r="AK226" s="131"/>
      <c r="AL226" s="570">
        <v>0</v>
      </c>
      <c r="AM226" s="571"/>
      <c r="AN226" s="572"/>
    </row>
    <row r="227" spans="1:40" ht="14.25" thickTop="1" thickBot="1" x14ac:dyDescent="0.25">
      <c r="A227" s="122" t="s">
        <v>563</v>
      </c>
      <c r="B227" s="123"/>
      <c r="C227" s="123"/>
      <c r="D227" s="123"/>
      <c r="E227" s="123"/>
      <c r="F227" s="123"/>
      <c r="G227" s="123"/>
      <c r="H227" s="123"/>
      <c r="I227" s="123"/>
      <c r="J227" s="631"/>
      <c r="K227" s="631"/>
      <c r="L227" s="628">
        <f>L218-L226</f>
        <v>0</v>
      </c>
      <c r="M227" s="628"/>
      <c r="N227" s="603"/>
      <c r="O227" s="603"/>
      <c r="P227" s="604">
        <v>0</v>
      </c>
      <c r="Q227" s="604"/>
      <c r="R227" s="604">
        <v>0</v>
      </c>
      <c r="S227" s="604"/>
      <c r="T227" s="604">
        <v>0</v>
      </c>
      <c r="U227" s="604"/>
      <c r="V227" s="604">
        <v>0</v>
      </c>
      <c r="W227" s="604"/>
      <c r="X227" s="604">
        <v>0</v>
      </c>
      <c r="Y227" s="604"/>
      <c r="Z227" s="604">
        <v>0</v>
      </c>
      <c r="AA227" s="604"/>
      <c r="AB227" s="130" t="s">
        <v>603</v>
      </c>
      <c r="AC227" s="131"/>
      <c r="AD227" s="131"/>
      <c r="AE227" s="131"/>
      <c r="AF227" s="131"/>
      <c r="AG227" s="131"/>
      <c r="AH227" s="131"/>
      <c r="AI227" s="131"/>
      <c r="AJ227" s="131"/>
      <c r="AK227" s="131"/>
      <c r="AL227" s="570">
        <v>0</v>
      </c>
      <c r="AM227" s="571"/>
      <c r="AN227" s="572"/>
    </row>
    <row r="228" spans="1:40" ht="14.25" thickTop="1" thickBot="1" x14ac:dyDescent="0.25">
      <c r="A228" s="133" t="s">
        <v>564</v>
      </c>
      <c r="B228" s="116"/>
      <c r="C228" s="116"/>
      <c r="D228" s="116"/>
      <c r="E228" s="116"/>
      <c r="F228" s="116"/>
      <c r="G228" s="116"/>
      <c r="H228" s="116"/>
      <c r="I228" s="116"/>
      <c r="J228" s="626"/>
      <c r="K228" s="626"/>
      <c r="L228" s="624"/>
      <c r="M228" s="624"/>
      <c r="N228" s="600" t="s">
        <v>189</v>
      </c>
      <c r="O228" s="601"/>
      <c r="P228" s="602">
        <f>SUM(P218:Q227)</f>
        <v>0</v>
      </c>
      <c r="Q228" s="603"/>
      <c r="R228" s="602">
        <f>SUM(R218:S227)</f>
        <v>0</v>
      </c>
      <c r="S228" s="603"/>
      <c r="T228" s="602">
        <f t="shared" ref="T228:Z228" si="28">SUM(T218:U227)</f>
        <v>0</v>
      </c>
      <c r="U228" s="603"/>
      <c r="V228" s="602">
        <f t="shared" si="28"/>
        <v>0</v>
      </c>
      <c r="W228" s="603"/>
      <c r="X228" s="602">
        <f t="shared" si="28"/>
        <v>0</v>
      </c>
      <c r="Y228" s="603"/>
      <c r="Z228" s="602">
        <f t="shared" si="28"/>
        <v>0</v>
      </c>
      <c r="AA228" s="603"/>
      <c r="AB228" s="130" t="s">
        <v>602</v>
      </c>
      <c r="AC228" s="131"/>
      <c r="AD228" s="131"/>
      <c r="AE228" s="131"/>
      <c r="AF228" s="131"/>
      <c r="AG228" s="131"/>
      <c r="AH228" s="131"/>
      <c r="AI228" s="131"/>
      <c r="AJ228" s="131"/>
      <c r="AK228" s="131"/>
      <c r="AL228" s="570">
        <v>0</v>
      </c>
      <c r="AM228" s="571"/>
      <c r="AN228" s="572"/>
    </row>
    <row r="229" spans="1:40" ht="13.5" thickTop="1" x14ac:dyDescent="0.2">
      <c r="A229" s="130" t="s">
        <v>565</v>
      </c>
      <c r="B229" s="131"/>
      <c r="C229" s="131"/>
      <c r="D229" s="131"/>
      <c r="E229" s="131"/>
      <c r="F229" s="131"/>
      <c r="G229" s="131"/>
      <c r="H229" s="131"/>
      <c r="I229" s="131"/>
      <c r="J229" s="625">
        <f>Y179</f>
        <v>0</v>
      </c>
      <c r="K229" s="625"/>
      <c r="L229" s="625"/>
      <c r="M229" s="625"/>
      <c r="N229" s="157" t="str">
        <f>A234</f>
        <v>S.A.&amp;I. Form 2651R99 Entity: City Name City, 99</v>
      </c>
      <c r="W229" s="215"/>
      <c r="X229" s="639">
        <f ca="1">Coversheets!$BI$50</f>
        <v>41858.327887268519</v>
      </c>
      <c r="Y229" s="639"/>
      <c r="Z229" s="639"/>
      <c r="AA229" s="639"/>
      <c r="AB229" s="130" t="s">
        <v>604</v>
      </c>
      <c r="AC229" s="131"/>
      <c r="AD229" s="131"/>
      <c r="AE229" s="131"/>
      <c r="AF229" s="131"/>
      <c r="AG229" s="131"/>
      <c r="AH229" s="131"/>
      <c r="AI229" s="131"/>
      <c r="AJ229" s="131"/>
      <c r="AK229" s="131"/>
      <c r="AL229" s="570">
        <v>0</v>
      </c>
      <c r="AM229" s="571"/>
      <c r="AN229" s="572"/>
    </row>
    <row r="230" spans="1:40" x14ac:dyDescent="0.2">
      <c r="A230" s="130" t="s">
        <v>566</v>
      </c>
      <c r="B230" s="131"/>
      <c r="C230" s="131"/>
      <c r="D230" s="131"/>
      <c r="E230" s="131"/>
      <c r="F230" s="131"/>
      <c r="G230" s="131"/>
      <c r="H230" s="131"/>
      <c r="I230" s="131"/>
      <c r="J230" s="593">
        <v>0</v>
      </c>
      <c r="K230" s="593"/>
      <c r="L230" s="625"/>
      <c r="M230" s="625"/>
      <c r="W230" s="619"/>
      <c r="X230" s="619"/>
      <c r="Y230" s="619"/>
      <c r="Z230" s="619"/>
      <c r="AA230" s="619"/>
      <c r="AB230" s="130" t="s">
        <v>605</v>
      </c>
      <c r="AC230" s="131"/>
      <c r="AD230" s="131"/>
      <c r="AE230" s="131"/>
      <c r="AF230" s="131"/>
      <c r="AG230" s="131"/>
      <c r="AH230" s="131"/>
      <c r="AI230" s="131"/>
      <c r="AJ230" s="131"/>
      <c r="AK230" s="131"/>
      <c r="AL230" s="570">
        <v>0</v>
      </c>
      <c r="AM230" s="571"/>
      <c r="AN230" s="572"/>
    </row>
    <row r="231" spans="1:40" x14ac:dyDescent="0.2">
      <c r="A231" s="130" t="s">
        <v>567</v>
      </c>
      <c r="B231" s="131"/>
      <c r="C231" s="131"/>
      <c r="D231" s="131"/>
      <c r="E231" s="131"/>
      <c r="F231" s="131"/>
      <c r="G231" s="131"/>
      <c r="H231" s="131"/>
      <c r="I231" s="131"/>
      <c r="J231" s="625">
        <f>Y148</f>
        <v>0</v>
      </c>
      <c r="K231" s="625"/>
      <c r="L231" s="625"/>
      <c r="M231" s="625"/>
      <c r="W231" s="619"/>
      <c r="X231" s="619"/>
      <c r="Y231" s="619"/>
      <c r="Z231" s="619"/>
      <c r="AA231" s="619"/>
      <c r="AB231" s="130" t="s">
        <v>330</v>
      </c>
      <c r="AC231" s="131"/>
      <c r="AD231" s="131"/>
      <c r="AE231" s="131"/>
      <c r="AF231" s="131"/>
      <c r="AG231" s="131"/>
      <c r="AH231" s="131"/>
      <c r="AI231" s="131"/>
      <c r="AJ231" s="131"/>
      <c r="AK231" s="131"/>
      <c r="AL231" s="570">
        <v>0</v>
      </c>
      <c r="AM231" s="571"/>
      <c r="AN231" s="572"/>
    </row>
    <row r="232" spans="1:40" ht="13.5" thickBot="1" x14ac:dyDescent="0.25">
      <c r="A232" s="134" t="s">
        <v>568</v>
      </c>
      <c r="B232" s="135"/>
      <c r="C232" s="135"/>
      <c r="D232" s="135"/>
      <c r="E232" s="135"/>
      <c r="F232" s="135"/>
      <c r="G232" s="135"/>
      <c r="H232" s="135"/>
      <c r="I232" s="135"/>
      <c r="J232" s="629"/>
      <c r="K232" s="629"/>
      <c r="L232" s="629">
        <f>SUM(J229:K231)</f>
        <v>0</v>
      </c>
      <c r="M232" s="629"/>
      <c r="W232" s="619"/>
      <c r="X232" s="619"/>
      <c r="Y232" s="619"/>
      <c r="Z232" s="619"/>
      <c r="AA232" s="619"/>
      <c r="AB232" s="130" t="s">
        <v>331</v>
      </c>
      <c r="AC232" s="131"/>
      <c r="AD232" s="131"/>
      <c r="AE232" s="131"/>
      <c r="AF232" s="131"/>
      <c r="AG232" s="131"/>
      <c r="AH232" s="131"/>
      <c r="AI232" s="131"/>
      <c r="AJ232" s="131"/>
      <c r="AK232" s="131"/>
      <c r="AL232" s="570">
        <v>0</v>
      </c>
      <c r="AM232" s="571"/>
      <c r="AN232" s="572"/>
    </row>
    <row r="233" spans="1:40" ht="14.25" thickTop="1" thickBot="1" x14ac:dyDescent="0.25">
      <c r="A233" s="122" t="s">
        <v>569</v>
      </c>
      <c r="B233" s="123"/>
      <c r="C233" s="123"/>
      <c r="D233" s="123"/>
      <c r="E233" s="123"/>
      <c r="F233" s="123"/>
      <c r="G233" s="123"/>
      <c r="H233" s="123"/>
      <c r="I233" s="123"/>
      <c r="J233" s="628"/>
      <c r="K233" s="628"/>
      <c r="L233" s="628">
        <f>L227-L232</f>
        <v>0</v>
      </c>
      <c r="M233" s="628"/>
      <c r="W233" s="619"/>
      <c r="X233" s="619"/>
      <c r="Y233" s="619"/>
      <c r="Z233" s="619"/>
      <c r="AA233" s="619"/>
      <c r="AB233" s="144" t="s">
        <v>122</v>
      </c>
      <c r="AC233" s="140"/>
      <c r="AD233" s="140"/>
      <c r="AE233" s="140"/>
      <c r="AF233" s="140"/>
      <c r="AG233" s="140"/>
      <c r="AH233" s="140"/>
      <c r="AI233" s="140"/>
      <c r="AJ233" s="140"/>
      <c r="AK233" s="140"/>
      <c r="AL233" s="573">
        <f>SUM(AL221:AN232)</f>
        <v>0</v>
      </c>
      <c r="AM233" s="574"/>
      <c r="AN233" s="575"/>
    </row>
    <row r="234" spans="1:40" ht="13.5" thickTop="1" x14ac:dyDescent="0.2">
      <c r="A234" s="157" t="str">
        <f>A180</f>
        <v>S.A.&amp;I. Form 2651R99 Entity: City Name City, 99</v>
      </c>
      <c r="J234" s="639">
        <f ca="1">Coversheets!$BI$50</f>
        <v>41858.327887268519</v>
      </c>
      <c r="K234" s="639"/>
      <c r="L234" s="639"/>
      <c r="M234" s="639"/>
      <c r="W234" s="619"/>
      <c r="X234" s="619"/>
      <c r="Y234" s="619"/>
      <c r="Z234" s="619"/>
      <c r="AA234" s="619"/>
      <c r="AB234" s="127" t="s">
        <v>123</v>
      </c>
      <c r="AC234" s="128"/>
      <c r="AD234" s="128"/>
      <c r="AE234" s="128"/>
      <c r="AF234" s="128"/>
      <c r="AG234" s="128"/>
      <c r="AH234" s="128"/>
      <c r="AI234" s="128"/>
      <c r="AJ234" s="128"/>
      <c r="AK234" s="128"/>
      <c r="AL234" s="567"/>
      <c r="AM234" s="568"/>
      <c r="AN234" s="569"/>
    </row>
    <row r="235" spans="1:40" x14ac:dyDescent="0.2">
      <c r="W235" s="619"/>
      <c r="X235" s="619"/>
      <c r="Y235" s="619"/>
      <c r="Z235" s="619"/>
      <c r="AA235" s="619"/>
      <c r="AB235" s="130" t="s">
        <v>606</v>
      </c>
      <c r="AC235" s="131"/>
      <c r="AD235" s="131"/>
      <c r="AE235" s="131"/>
      <c r="AF235" s="131"/>
      <c r="AG235" s="131"/>
      <c r="AH235" s="131"/>
      <c r="AI235" s="131"/>
      <c r="AJ235" s="131"/>
      <c r="AK235" s="131"/>
      <c r="AL235" s="570">
        <v>0</v>
      </c>
      <c r="AM235" s="571"/>
      <c r="AN235" s="572"/>
    </row>
    <row r="236" spans="1:40" ht="13.5" thickBot="1" x14ac:dyDescent="0.25">
      <c r="W236" s="619"/>
      <c r="X236" s="619"/>
      <c r="Y236" s="619"/>
      <c r="Z236" s="619"/>
      <c r="AA236" s="619"/>
      <c r="AB236" s="139"/>
      <c r="AC236" s="140"/>
      <c r="AD236" s="140"/>
      <c r="AE236" s="140"/>
      <c r="AF236" s="140"/>
      <c r="AG236" s="140"/>
      <c r="AH236" s="140"/>
      <c r="AI236" s="140"/>
      <c r="AJ236" s="140"/>
      <c r="AK236" s="140"/>
      <c r="AL236" s="573"/>
      <c r="AM236" s="574"/>
      <c r="AN236" s="575"/>
    </row>
    <row r="237" spans="1:40" ht="14.25" thickTop="1" thickBot="1" x14ac:dyDescent="0.25">
      <c r="W237" s="619"/>
      <c r="X237" s="619"/>
      <c r="Y237" s="619"/>
      <c r="Z237" s="619"/>
      <c r="AA237" s="619"/>
      <c r="AB237" s="166" t="s">
        <v>607</v>
      </c>
      <c r="AC237" s="123"/>
      <c r="AD237" s="123"/>
      <c r="AE237" s="123"/>
      <c r="AF237" s="123"/>
      <c r="AG237" s="123"/>
      <c r="AH237" s="123"/>
      <c r="AI237" s="123"/>
      <c r="AJ237" s="123"/>
      <c r="AK237" s="123"/>
      <c r="AL237" s="590">
        <f>AL235+AL233+AL219+AL191</f>
        <v>0</v>
      </c>
      <c r="AM237" s="591"/>
      <c r="AN237" s="592"/>
    </row>
    <row r="238" spans="1:40" ht="13.5" thickTop="1" x14ac:dyDescent="0.2">
      <c r="W238" s="619"/>
      <c r="X238" s="619"/>
      <c r="Y238" s="619"/>
      <c r="Z238" s="619"/>
      <c r="AA238" s="619"/>
      <c r="AB238" s="157" t="str">
        <f>N229</f>
        <v>S.A.&amp;I. Form 2651R99 Entity: City Name City, 99</v>
      </c>
      <c r="AK238" s="639">
        <f ca="1">Coversheets!$BI$50</f>
        <v>41858.327887268519</v>
      </c>
      <c r="AL238" s="639"/>
      <c r="AM238" s="639"/>
      <c r="AN238" s="639"/>
    </row>
    <row r="239" spans="1:40" x14ac:dyDescent="0.2">
      <c r="W239" s="619"/>
      <c r="X239" s="619"/>
      <c r="Y239" s="619"/>
      <c r="Z239" s="619"/>
      <c r="AA239" s="619"/>
    </row>
    <row r="263" spans="2:2" x14ac:dyDescent="0.2">
      <c r="B263" s="167"/>
    </row>
  </sheetData>
  <mergeCells count="1667">
    <mergeCell ref="AZ115:BA115"/>
    <mergeCell ref="AZ116:BA116"/>
    <mergeCell ref="AZ117:BA117"/>
    <mergeCell ref="AZ118:BA118"/>
    <mergeCell ref="AZ119:BA119"/>
    <mergeCell ref="AX120:BA120"/>
    <mergeCell ref="AZ109:BA109"/>
    <mergeCell ref="AZ110:BA110"/>
    <mergeCell ref="AZ111:BA111"/>
    <mergeCell ref="AZ112:BA112"/>
    <mergeCell ref="AZ113:BA113"/>
    <mergeCell ref="AZ114:BA114"/>
    <mergeCell ref="AZ103:BA103"/>
    <mergeCell ref="AZ104:BA104"/>
    <mergeCell ref="AZ105:BA105"/>
    <mergeCell ref="AZ106:BA106"/>
    <mergeCell ref="AZ107:BA107"/>
    <mergeCell ref="AZ108:BA108"/>
    <mergeCell ref="AR101:AS101"/>
    <mergeCell ref="AT101:AU101"/>
    <mergeCell ref="AX101:AY101"/>
    <mergeCell ref="AZ101:BA101"/>
    <mergeCell ref="AR102:AS102"/>
    <mergeCell ref="AT102:AU102"/>
    <mergeCell ref="AX102:AY102"/>
    <mergeCell ref="AZ102:BA102"/>
    <mergeCell ref="AR99:AS99"/>
    <mergeCell ref="AT99:AU99"/>
    <mergeCell ref="AX99:AY99"/>
    <mergeCell ref="AZ99:BA99"/>
    <mergeCell ref="AR100:AS100"/>
    <mergeCell ref="AT100:AU100"/>
    <mergeCell ref="AX100:AY100"/>
    <mergeCell ref="AZ100:BA100"/>
    <mergeCell ref="AR97:AS97"/>
    <mergeCell ref="AT97:AU97"/>
    <mergeCell ref="AX97:AY97"/>
    <mergeCell ref="AZ97:BA97"/>
    <mergeCell ref="AR98:AS98"/>
    <mergeCell ref="AT98:AU98"/>
    <mergeCell ref="AX98:AY98"/>
    <mergeCell ref="AZ98:BA98"/>
    <mergeCell ref="AR95:AS95"/>
    <mergeCell ref="AT95:AU95"/>
    <mergeCell ref="AX95:AY95"/>
    <mergeCell ref="AZ95:BA95"/>
    <mergeCell ref="AR96:AS96"/>
    <mergeCell ref="AT96:AU96"/>
    <mergeCell ref="AX96:AY96"/>
    <mergeCell ref="AZ96:BA96"/>
    <mergeCell ref="AR93:AS93"/>
    <mergeCell ref="AT93:AU93"/>
    <mergeCell ref="AX93:AY93"/>
    <mergeCell ref="AZ93:BA93"/>
    <mergeCell ref="AR94:AS94"/>
    <mergeCell ref="AT94:AU94"/>
    <mergeCell ref="AX94:AY94"/>
    <mergeCell ref="AZ94:BA94"/>
    <mergeCell ref="AZ87:BA87"/>
    <mergeCell ref="AZ88:BA88"/>
    <mergeCell ref="AZ89:BA89"/>
    <mergeCell ref="AZ90:BA90"/>
    <mergeCell ref="AZ91:BA91"/>
    <mergeCell ref="AR92:AS92"/>
    <mergeCell ref="AT92:AU92"/>
    <mergeCell ref="AX92:AY92"/>
    <mergeCell ref="AZ92:BA92"/>
    <mergeCell ref="AZ81:BA81"/>
    <mergeCell ref="AZ82:BA82"/>
    <mergeCell ref="AZ83:BA83"/>
    <mergeCell ref="AZ84:BA84"/>
    <mergeCell ref="AZ85:BA85"/>
    <mergeCell ref="AZ86:BA86"/>
    <mergeCell ref="AZ75:BA75"/>
    <mergeCell ref="AZ76:BA76"/>
    <mergeCell ref="AZ77:BA77"/>
    <mergeCell ref="AZ78:BA78"/>
    <mergeCell ref="AZ79:BA79"/>
    <mergeCell ref="AZ80:BA80"/>
    <mergeCell ref="AZ69:BA69"/>
    <mergeCell ref="AZ70:BA70"/>
    <mergeCell ref="AZ71:BA71"/>
    <mergeCell ref="AZ72:BA72"/>
    <mergeCell ref="AZ73:BA73"/>
    <mergeCell ref="AZ74:BA74"/>
    <mergeCell ref="AO61:BA61"/>
    <mergeCell ref="AO62:BA62"/>
    <mergeCell ref="AZ65:BA65"/>
    <mergeCell ref="AZ66:BA66"/>
    <mergeCell ref="AZ67:BA67"/>
    <mergeCell ref="AZ68:BA68"/>
    <mergeCell ref="AM115:AN115"/>
    <mergeCell ref="AM116:AN116"/>
    <mergeCell ref="AM117:AN117"/>
    <mergeCell ref="AM118:AN118"/>
    <mergeCell ref="AM119:AN119"/>
    <mergeCell ref="AK120:AN120"/>
    <mergeCell ref="AM109:AN109"/>
    <mergeCell ref="AM110:AN110"/>
    <mergeCell ref="AM111:AN111"/>
    <mergeCell ref="AM112:AN112"/>
    <mergeCell ref="AM113:AN113"/>
    <mergeCell ref="AM114:AN114"/>
    <mergeCell ref="AM103:AN103"/>
    <mergeCell ref="AM104:AN104"/>
    <mergeCell ref="AM105:AN105"/>
    <mergeCell ref="AM106:AN106"/>
    <mergeCell ref="AM107:AN107"/>
    <mergeCell ref="AM108:AN108"/>
    <mergeCell ref="AM81:AN81"/>
    <mergeCell ref="AM82:AN82"/>
    <mergeCell ref="AM83:AN83"/>
    <mergeCell ref="AM84:AN84"/>
    <mergeCell ref="AM85:AN85"/>
    <mergeCell ref="AM86:AN86"/>
    <mergeCell ref="AM75:AN75"/>
    <mergeCell ref="AM76:AN76"/>
    <mergeCell ref="AE101:AF101"/>
    <mergeCell ref="AG101:AH101"/>
    <mergeCell ref="AK101:AL101"/>
    <mergeCell ref="AM101:AN101"/>
    <mergeCell ref="AE102:AF102"/>
    <mergeCell ref="AG102:AH102"/>
    <mergeCell ref="AK102:AL102"/>
    <mergeCell ref="AM102:AN102"/>
    <mergeCell ref="AE99:AF99"/>
    <mergeCell ref="AG99:AH99"/>
    <mergeCell ref="AK99:AL99"/>
    <mergeCell ref="AM99:AN99"/>
    <mergeCell ref="AE100:AF100"/>
    <mergeCell ref="AG100:AH100"/>
    <mergeCell ref="AK100:AL100"/>
    <mergeCell ref="AM100:AN100"/>
    <mergeCell ref="AE97:AF97"/>
    <mergeCell ref="AG97:AH97"/>
    <mergeCell ref="AK97:AL97"/>
    <mergeCell ref="AM97:AN97"/>
    <mergeCell ref="AE98:AF98"/>
    <mergeCell ref="AG98:AH98"/>
    <mergeCell ref="AK98:AL98"/>
    <mergeCell ref="AM98:AN98"/>
    <mergeCell ref="AE95:AF95"/>
    <mergeCell ref="AG95:AH95"/>
    <mergeCell ref="AK95:AL95"/>
    <mergeCell ref="AM95:AN95"/>
    <mergeCell ref="AE96:AF96"/>
    <mergeCell ref="AG96:AH96"/>
    <mergeCell ref="AK96:AL96"/>
    <mergeCell ref="AM96:AN96"/>
    <mergeCell ref="AE93:AF93"/>
    <mergeCell ref="AG93:AH93"/>
    <mergeCell ref="AK93:AL93"/>
    <mergeCell ref="AM93:AN93"/>
    <mergeCell ref="AE94:AF94"/>
    <mergeCell ref="AG94:AH94"/>
    <mergeCell ref="AK94:AL94"/>
    <mergeCell ref="AM94:AN94"/>
    <mergeCell ref="AM87:AN87"/>
    <mergeCell ref="AM88:AN88"/>
    <mergeCell ref="AM89:AN89"/>
    <mergeCell ref="AM90:AN90"/>
    <mergeCell ref="AM91:AN91"/>
    <mergeCell ref="AE92:AF92"/>
    <mergeCell ref="AG92:AH92"/>
    <mergeCell ref="AK92:AL92"/>
    <mergeCell ref="AM92:AN92"/>
    <mergeCell ref="AM77:AN77"/>
    <mergeCell ref="AM78:AN78"/>
    <mergeCell ref="AM79:AN79"/>
    <mergeCell ref="AM80:AN80"/>
    <mergeCell ref="AM69:AN69"/>
    <mergeCell ref="AM70:AN70"/>
    <mergeCell ref="AM71:AN71"/>
    <mergeCell ref="AM72:AN72"/>
    <mergeCell ref="AM73:AN73"/>
    <mergeCell ref="AM74:AN74"/>
    <mergeCell ref="AB61:AN61"/>
    <mergeCell ref="AB62:AN62"/>
    <mergeCell ref="AM65:AN65"/>
    <mergeCell ref="AM66:AN66"/>
    <mergeCell ref="AM67:AN67"/>
    <mergeCell ref="AM68:AN68"/>
    <mergeCell ref="Z115:AA115"/>
    <mergeCell ref="Z81:AA81"/>
    <mergeCell ref="Z82:AA82"/>
    <mergeCell ref="Z83:AA83"/>
    <mergeCell ref="Z84:AA84"/>
    <mergeCell ref="Z85:AA85"/>
    <mergeCell ref="Z86:AA86"/>
    <mergeCell ref="Z75:AA75"/>
    <mergeCell ref="Z76:AA76"/>
    <mergeCell ref="Z77:AA77"/>
    <mergeCell ref="Z78:AA78"/>
    <mergeCell ref="Z79:AA79"/>
    <mergeCell ref="Z80:AA80"/>
    <mergeCell ref="Z69:AA69"/>
    <mergeCell ref="Z70:AA70"/>
    <mergeCell ref="Z71:AA71"/>
    <mergeCell ref="Z116:AA116"/>
    <mergeCell ref="Z117:AA117"/>
    <mergeCell ref="Z118:AA118"/>
    <mergeCell ref="Z119:AA119"/>
    <mergeCell ref="X120:AA120"/>
    <mergeCell ref="Z109:AA109"/>
    <mergeCell ref="Z110:AA110"/>
    <mergeCell ref="Z111:AA111"/>
    <mergeCell ref="Z112:AA112"/>
    <mergeCell ref="Z113:AA113"/>
    <mergeCell ref="Z114:AA114"/>
    <mergeCell ref="Z103:AA103"/>
    <mergeCell ref="Z104:AA104"/>
    <mergeCell ref="Z105:AA105"/>
    <mergeCell ref="Z106:AA106"/>
    <mergeCell ref="Z107:AA107"/>
    <mergeCell ref="Z108:AA108"/>
    <mergeCell ref="R101:S101"/>
    <mergeCell ref="T101:U101"/>
    <mergeCell ref="X101:Y101"/>
    <mergeCell ref="Z101:AA101"/>
    <mergeCell ref="R102:S102"/>
    <mergeCell ref="T102:U102"/>
    <mergeCell ref="X102:Y102"/>
    <mergeCell ref="Z102:AA102"/>
    <mergeCell ref="R99:S99"/>
    <mergeCell ref="T99:U99"/>
    <mergeCell ref="X99:Y99"/>
    <mergeCell ref="Z99:AA99"/>
    <mergeCell ref="R100:S100"/>
    <mergeCell ref="T100:U100"/>
    <mergeCell ref="X100:Y100"/>
    <mergeCell ref="Z100:AA100"/>
    <mergeCell ref="R97:S97"/>
    <mergeCell ref="T97:U97"/>
    <mergeCell ref="X97:Y97"/>
    <mergeCell ref="Z97:AA97"/>
    <mergeCell ref="R98:S98"/>
    <mergeCell ref="T98:U98"/>
    <mergeCell ref="X98:Y98"/>
    <mergeCell ref="Z98:AA98"/>
    <mergeCell ref="R95:S95"/>
    <mergeCell ref="T95:U95"/>
    <mergeCell ref="X95:Y95"/>
    <mergeCell ref="Z95:AA95"/>
    <mergeCell ref="R96:S96"/>
    <mergeCell ref="T96:U96"/>
    <mergeCell ref="X96:Y96"/>
    <mergeCell ref="Z96:AA96"/>
    <mergeCell ref="R93:S93"/>
    <mergeCell ref="T93:U93"/>
    <mergeCell ref="X93:Y93"/>
    <mergeCell ref="Z93:AA93"/>
    <mergeCell ref="R94:S94"/>
    <mergeCell ref="T94:U94"/>
    <mergeCell ref="X94:Y94"/>
    <mergeCell ref="Z94:AA94"/>
    <mergeCell ref="Z87:AA87"/>
    <mergeCell ref="Z88:AA88"/>
    <mergeCell ref="Z89:AA89"/>
    <mergeCell ref="Z90:AA90"/>
    <mergeCell ref="Z91:AA91"/>
    <mergeCell ref="R92:S92"/>
    <mergeCell ref="T92:U92"/>
    <mergeCell ref="X92:Y92"/>
    <mergeCell ref="Z92:AA92"/>
    <mergeCell ref="Z72:AA72"/>
    <mergeCell ref="Z73:AA73"/>
    <mergeCell ref="Z74:AA74"/>
    <mergeCell ref="N61:Z61"/>
    <mergeCell ref="N62:Z62"/>
    <mergeCell ref="Z65:AA65"/>
    <mergeCell ref="Z66:AA66"/>
    <mergeCell ref="Z67:AA67"/>
    <mergeCell ref="Z68:AA68"/>
    <mergeCell ref="L115:M115"/>
    <mergeCell ref="L116:M116"/>
    <mergeCell ref="L117:M117"/>
    <mergeCell ref="L118:M118"/>
    <mergeCell ref="L119:M119"/>
    <mergeCell ref="J120:M120"/>
    <mergeCell ref="L109:M109"/>
    <mergeCell ref="L110:M110"/>
    <mergeCell ref="L111:M111"/>
    <mergeCell ref="L112:M112"/>
    <mergeCell ref="L113:M113"/>
    <mergeCell ref="L114:M114"/>
    <mergeCell ref="L103:M103"/>
    <mergeCell ref="L104:M104"/>
    <mergeCell ref="L105:M105"/>
    <mergeCell ref="L106:M106"/>
    <mergeCell ref="L107:M107"/>
    <mergeCell ref="L108:M108"/>
    <mergeCell ref="L81:M81"/>
    <mergeCell ref="L82:M82"/>
    <mergeCell ref="L83:M83"/>
    <mergeCell ref="L84:M84"/>
    <mergeCell ref="L85:M85"/>
    <mergeCell ref="D101:E101"/>
    <mergeCell ref="F101:G101"/>
    <mergeCell ref="J101:K101"/>
    <mergeCell ref="L101:M101"/>
    <mergeCell ref="D102:E102"/>
    <mergeCell ref="F102:G102"/>
    <mergeCell ref="J102:K102"/>
    <mergeCell ref="L102:M102"/>
    <mergeCell ref="D99:E99"/>
    <mergeCell ref="F99:G99"/>
    <mergeCell ref="J99:K99"/>
    <mergeCell ref="L99:M99"/>
    <mergeCell ref="D100:E100"/>
    <mergeCell ref="F100:G100"/>
    <mergeCell ref="J100:K100"/>
    <mergeCell ref="L100:M100"/>
    <mergeCell ref="D97:E97"/>
    <mergeCell ref="F97:G97"/>
    <mergeCell ref="J97:K97"/>
    <mergeCell ref="L97:M97"/>
    <mergeCell ref="D98:E98"/>
    <mergeCell ref="F98:G98"/>
    <mergeCell ref="J98:K98"/>
    <mergeCell ref="L98:M98"/>
    <mergeCell ref="D95:E95"/>
    <mergeCell ref="F95:G95"/>
    <mergeCell ref="J95:K95"/>
    <mergeCell ref="L95:M95"/>
    <mergeCell ref="D96:E96"/>
    <mergeCell ref="F96:G96"/>
    <mergeCell ref="J96:K96"/>
    <mergeCell ref="L96:M96"/>
    <mergeCell ref="D93:E93"/>
    <mergeCell ref="F93:G93"/>
    <mergeCell ref="J93:K93"/>
    <mergeCell ref="L93:M93"/>
    <mergeCell ref="D94:E94"/>
    <mergeCell ref="F94:G94"/>
    <mergeCell ref="J94:K94"/>
    <mergeCell ref="L94:M94"/>
    <mergeCell ref="L87:M87"/>
    <mergeCell ref="L88:M88"/>
    <mergeCell ref="L89:M89"/>
    <mergeCell ref="L90:M90"/>
    <mergeCell ref="L91:M91"/>
    <mergeCell ref="D92:E92"/>
    <mergeCell ref="F92:G92"/>
    <mergeCell ref="J92:K92"/>
    <mergeCell ref="L92:M92"/>
    <mergeCell ref="L86:M86"/>
    <mergeCell ref="L75:M75"/>
    <mergeCell ref="L76:M76"/>
    <mergeCell ref="L77:M77"/>
    <mergeCell ref="L78:M78"/>
    <mergeCell ref="L79:M79"/>
    <mergeCell ref="L80:M80"/>
    <mergeCell ref="L69:M69"/>
    <mergeCell ref="L70:M70"/>
    <mergeCell ref="L71:M71"/>
    <mergeCell ref="L72:M72"/>
    <mergeCell ref="L73:M73"/>
    <mergeCell ref="L74:M74"/>
    <mergeCell ref="A61:M61"/>
    <mergeCell ref="A62:M62"/>
    <mergeCell ref="L65:M65"/>
    <mergeCell ref="L66:M66"/>
    <mergeCell ref="L67:M67"/>
    <mergeCell ref="L68:M68"/>
    <mergeCell ref="AZ55:BA55"/>
    <mergeCell ref="AZ56:BA56"/>
    <mergeCell ref="AZ57:BA57"/>
    <mergeCell ref="AZ58:BA58"/>
    <mergeCell ref="AZ59:BA59"/>
    <mergeCell ref="AX60:BA60"/>
    <mergeCell ref="AZ49:BA49"/>
    <mergeCell ref="AZ50:BA50"/>
    <mergeCell ref="AZ51:BA51"/>
    <mergeCell ref="AZ52:BA52"/>
    <mergeCell ref="AZ53:BA53"/>
    <mergeCell ref="AZ54:BA54"/>
    <mergeCell ref="AZ43:BA43"/>
    <mergeCell ref="AZ44:BA44"/>
    <mergeCell ref="AZ45:BA45"/>
    <mergeCell ref="AZ46:BA46"/>
    <mergeCell ref="AZ47:BA47"/>
    <mergeCell ref="AZ48:BA48"/>
    <mergeCell ref="AR41:AS41"/>
    <mergeCell ref="AT41:AU41"/>
    <mergeCell ref="AX41:AY41"/>
    <mergeCell ref="AZ41:BA41"/>
    <mergeCell ref="AR42:AS42"/>
    <mergeCell ref="AT42:AU42"/>
    <mergeCell ref="AX42:AY42"/>
    <mergeCell ref="AZ42:BA42"/>
    <mergeCell ref="AR39:AS39"/>
    <mergeCell ref="AT39:AU39"/>
    <mergeCell ref="AX39:AY39"/>
    <mergeCell ref="AZ39:BA39"/>
    <mergeCell ref="AR40:AS40"/>
    <mergeCell ref="AT40:AU40"/>
    <mergeCell ref="AX40:AY40"/>
    <mergeCell ref="AZ40:BA40"/>
    <mergeCell ref="AR37:AS37"/>
    <mergeCell ref="AT37:AU37"/>
    <mergeCell ref="AX37:AY37"/>
    <mergeCell ref="AZ37:BA37"/>
    <mergeCell ref="AR38:AS38"/>
    <mergeCell ref="AT38:AU38"/>
    <mergeCell ref="AX38:AY38"/>
    <mergeCell ref="AZ38:BA38"/>
    <mergeCell ref="AR35:AS35"/>
    <mergeCell ref="AT35:AU35"/>
    <mergeCell ref="AX35:AY35"/>
    <mergeCell ref="AZ35:BA35"/>
    <mergeCell ref="AR36:AS36"/>
    <mergeCell ref="AT36:AU36"/>
    <mergeCell ref="AX36:AY36"/>
    <mergeCell ref="AZ36:BA36"/>
    <mergeCell ref="AR33:AS33"/>
    <mergeCell ref="AT33:AU33"/>
    <mergeCell ref="AX33:AY33"/>
    <mergeCell ref="AZ33:BA33"/>
    <mergeCell ref="AR34:AS34"/>
    <mergeCell ref="AT34:AU34"/>
    <mergeCell ref="AX34:AY34"/>
    <mergeCell ref="AZ34:BA34"/>
    <mergeCell ref="AZ27:BA27"/>
    <mergeCell ref="AZ28:BA28"/>
    <mergeCell ref="AZ29:BA29"/>
    <mergeCell ref="AZ30:BA30"/>
    <mergeCell ref="AZ31:BA31"/>
    <mergeCell ref="AR32:AS32"/>
    <mergeCell ref="AT32:AU32"/>
    <mergeCell ref="AX32:AY32"/>
    <mergeCell ref="AZ32:BA32"/>
    <mergeCell ref="AZ21:BA21"/>
    <mergeCell ref="AZ22:BA22"/>
    <mergeCell ref="AZ23:BA23"/>
    <mergeCell ref="AZ24:BA24"/>
    <mergeCell ref="AZ25:BA25"/>
    <mergeCell ref="AZ26:BA26"/>
    <mergeCell ref="AZ15:BA15"/>
    <mergeCell ref="AZ16:BA16"/>
    <mergeCell ref="AZ17:BA17"/>
    <mergeCell ref="AZ18:BA18"/>
    <mergeCell ref="AZ19:BA19"/>
    <mergeCell ref="AZ20:BA20"/>
    <mergeCell ref="AZ9:BA9"/>
    <mergeCell ref="AZ10:BA10"/>
    <mergeCell ref="AZ11:BA11"/>
    <mergeCell ref="AZ12:BA12"/>
    <mergeCell ref="AZ13:BA13"/>
    <mergeCell ref="AZ14:BA14"/>
    <mergeCell ref="AO1:BA1"/>
    <mergeCell ref="AO2:BA2"/>
    <mergeCell ref="AZ5:BA5"/>
    <mergeCell ref="AZ6:BA6"/>
    <mergeCell ref="AZ7:BA7"/>
    <mergeCell ref="AZ8:BA8"/>
    <mergeCell ref="AM55:AN55"/>
    <mergeCell ref="AM56:AN56"/>
    <mergeCell ref="AM57:AN57"/>
    <mergeCell ref="AM58:AN58"/>
    <mergeCell ref="AM59:AN59"/>
    <mergeCell ref="AK60:AN60"/>
    <mergeCell ref="AM49:AN49"/>
    <mergeCell ref="AM50:AN50"/>
    <mergeCell ref="AM51:AN51"/>
    <mergeCell ref="AM52:AN52"/>
    <mergeCell ref="AM53:AN53"/>
    <mergeCell ref="AM54:AN54"/>
    <mergeCell ref="AM43:AN43"/>
    <mergeCell ref="AM44:AN44"/>
    <mergeCell ref="AM45:AN45"/>
    <mergeCell ref="AM46:AN46"/>
    <mergeCell ref="AM47:AN47"/>
    <mergeCell ref="AM48:AN48"/>
    <mergeCell ref="AM21:AN21"/>
    <mergeCell ref="AM22:AN22"/>
    <mergeCell ref="AM23:AN23"/>
    <mergeCell ref="AM24:AN24"/>
    <mergeCell ref="AM25:AN25"/>
    <mergeCell ref="AM26:AN26"/>
    <mergeCell ref="AM15:AN15"/>
    <mergeCell ref="AM16:AN16"/>
    <mergeCell ref="AE41:AF41"/>
    <mergeCell ref="AG41:AH41"/>
    <mergeCell ref="AK41:AL41"/>
    <mergeCell ref="AM41:AN41"/>
    <mergeCell ref="AE42:AF42"/>
    <mergeCell ref="AG42:AH42"/>
    <mergeCell ref="AK42:AL42"/>
    <mergeCell ref="AM42:AN42"/>
    <mergeCell ref="AE39:AF39"/>
    <mergeCell ref="AG39:AH39"/>
    <mergeCell ref="AK39:AL39"/>
    <mergeCell ref="AM39:AN39"/>
    <mergeCell ref="AE40:AF40"/>
    <mergeCell ref="AG40:AH40"/>
    <mergeCell ref="AK40:AL40"/>
    <mergeCell ref="AM40:AN40"/>
    <mergeCell ref="AE37:AF37"/>
    <mergeCell ref="AG37:AH37"/>
    <mergeCell ref="AK37:AL37"/>
    <mergeCell ref="AM37:AN37"/>
    <mergeCell ref="AE38:AF38"/>
    <mergeCell ref="AG38:AH38"/>
    <mergeCell ref="AK38:AL38"/>
    <mergeCell ref="AM38:AN38"/>
    <mergeCell ref="AE35:AF35"/>
    <mergeCell ref="AG35:AH35"/>
    <mergeCell ref="AK35:AL35"/>
    <mergeCell ref="AM35:AN35"/>
    <mergeCell ref="AE36:AF36"/>
    <mergeCell ref="AG36:AH36"/>
    <mergeCell ref="AK36:AL36"/>
    <mergeCell ref="AM36:AN36"/>
    <mergeCell ref="AE33:AF33"/>
    <mergeCell ref="AG33:AH33"/>
    <mergeCell ref="AK33:AL33"/>
    <mergeCell ref="AM33:AN33"/>
    <mergeCell ref="AE34:AF34"/>
    <mergeCell ref="AG34:AH34"/>
    <mergeCell ref="AK34:AL34"/>
    <mergeCell ref="AM34:AN34"/>
    <mergeCell ref="AM27:AN27"/>
    <mergeCell ref="AM28:AN28"/>
    <mergeCell ref="AM29:AN29"/>
    <mergeCell ref="AM30:AN30"/>
    <mergeCell ref="AM31:AN31"/>
    <mergeCell ref="AE32:AF32"/>
    <mergeCell ref="AG32:AH32"/>
    <mergeCell ref="AK32:AL32"/>
    <mergeCell ref="AM32:AN32"/>
    <mergeCell ref="AM17:AN17"/>
    <mergeCell ref="AM18:AN18"/>
    <mergeCell ref="AM19:AN19"/>
    <mergeCell ref="AM20:AN20"/>
    <mergeCell ref="AM9:AN9"/>
    <mergeCell ref="AM10:AN10"/>
    <mergeCell ref="AM11:AN11"/>
    <mergeCell ref="AM12:AN12"/>
    <mergeCell ref="AM13:AN13"/>
    <mergeCell ref="AM14:AN14"/>
    <mergeCell ref="AB1:AN1"/>
    <mergeCell ref="AB2:AN2"/>
    <mergeCell ref="AM5:AN5"/>
    <mergeCell ref="AM6:AN6"/>
    <mergeCell ref="AM7:AN7"/>
    <mergeCell ref="AM8:AN8"/>
    <mergeCell ref="Z55:AA55"/>
    <mergeCell ref="Z21:AA21"/>
    <mergeCell ref="Z22:AA22"/>
    <mergeCell ref="Z23:AA23"/>
    <mergeCell ref="Z24:AA24"/>
    <mergeCell ref="Z25:AA25"/>
    <mergeCell ref="Z26:AA26"/>
    <mergeCell ref="Z15:AA15"/>
    <mergeCell ref="Z16:AA16"/>
    <mergeCell ref="Z17:AA17"/>
    <mergeCell ref="Z18:AA18"/>
    <mergeCell ref="Z19:AA19"/>
    <mergeCell ref="Z20:AA20"/>
    <mergeCell ref="Z9:AA9"/>
    <mergeCell ref="Z10:AA10"/>
    <mergeCell ref="Z11:AA11"/>
    <mergeCell ref="Z56:AA56"/>
    <mergeCell ref="Z57:AA57"/>
    <mergeCell ref="Z58:AA58"/>
    <mergeCell ref="Z59:AA59"/>
    <mergeCell ref="X60:AA60"/>
    <mergeCell ref="Z49:AA49"/>
    <mergeCell ref="Z50:AA50"/>
    <mergeCell ref="Z51:AA51"/>
    <mergeCell ref="Z52:AA52"/>
    <mergeCell ref="Z53:AA53"/>
    <mergeCell ref="Z54:AA54"/>
    <mergeCell ref="Z43:AA43"/>
    <mergeCell ref="Z44:AA44"/>
    <mergeCell ref="Z45:AA45"/>
    <mergeCell ref="Z46:AA46"/>
    <mergeCell ref="Z47:AA47"/>
    <mergeCell ref="Z48:AA48"/>
    <mergeCell ref="R41:S41"/>
    <mergeCell ref="T41:U41"/>
    <mergeCell ref="X41:Y41"/>
    <mergeCell ref="Z41:AA41"/>
    <mergeCell ref="R42:S42"/>
    <mergeCell ref="T42:U42"/>
    <mergeCell ref="X42:Y42"/>
    <mergeCell ref="Z42:AA42"/>
    <mergeCell ref="R39:S39"/>
    <mergeCell ref="T39:U39"/>
    <mergeCell ref="X39:Y39"/>
    <mergeCell ref="Z39:AA39"/>
    <mergeCell ref="R40:S40"/>
    <mergeCell ref="T40:U40"/>
    <mergeCell ref="X40:Y40"/>
    <mergeCell ref="Z40:AA40"/>
    <mergeCell ref="R37:S37"/>
    <mergeCell ref="T37:U37"/>
    <mergeCell ref="X37:Y37"/>
    <mergeCell ref="Z37:AA37"/>
    <mergeCell ref="R38:S38"/>
    <mergeCell ref="T38:U38"/>
    <mergeCell ref="X38:Y38"/>
    <mergeCell ref="Z38:AA38"/>
    <mergeCell ref="R35:S35"/>
    <mergeCell ref="T35:U35"/>
    <mergeCell ref="X35:Y35"/>
    <mergeCell ref="Z35:AA35"/>
    <mergeCell ref="R36:S36"/>
    <mergeCell ref="T36:U36"/>
    <mergeCell ref="X36:Y36"/>
    <mergeCell ref="Z36:AA36"/>
    <mergeCell ref="R33:S33"/>
    <mergeCell ref="T33:U33"/>
    <mergeCell ref="X33:Y33"/>
    <mergeCell ref="Z33:AA33"/>
    <mergeCell ref="R34:S34"/>
    <mergeCell ref="T34:U34"/>
    <mergeCell ref="X34:Y34"/>
    <mergeCell ref="Z34:AA34"/>
    <mergeCell ref="Z27:AA27"/>
    <mergeCell ref="Z28:AA28"/>
    <mergeCell ref="Z29:AA29"/>
    <mergeCell ref="Z30:AA30"/>
    <mergeCell ref="Z31:AA31"/>
    <mergeCell ref="R32:S32"/>
    <mergeCell ref="T32:U32"/>
    <mergeCell ref="X32:Y32"/>
    <mergeCell ref="Z32:AA32"/>
    <mergeCell ref="Z12:AA12"/>
    <mergeCell ref="Z13:AA13"/>
    <mergeCell ref="Z14:AA14"/>
    <mergeCell ref="Z5:AA5"/>
    <mergeCell ref="Z6:AA6"/>
    <mergeCell ref="Z7:AA7"/>
    <mergeCell ref="Z8:AA8"/>
    <mergeCell ref="N1:AA1"/>
    <mergeCell ref="N2:AA2"/>
    <mergeCell ref="L55:M55"/>
    <mergeCell ref="L56:M56"/>
    <mergeCell ref="L57:M57"/>
    <mergeCell ref="L58:M58"/>
    <mergeCell ref="L59:M59"/>
    <mergeCell ref="J60:M60"/>
    <mergeCell ref="L49:M49"/>
    <mergeCell ref="L50:M50"/>
    <mergeCell ref="L51:M51"/>
    <mergeCell ref="L52:M52"/>
    <mergeCell ref="L53:M53"/>
    <mergeCell ref="L54:M54"/>
    <mergeCell ref="L43:M43"/>
    <mergeCell ref="L44:M44"/>
    <mergeCell ref="L45:M45"/>
    <mergeCell ref="L46:M46"/>
    <mergeCell ref="L47:M47"/>
    <mergeCell ref="L48:M48"/>
    <mergeCell ref="L21:M21"/>
    <mergeCell ref="L22:M22"/>
    <mergeCell ref="L23:M23"/>
    <mergeCell ref="L24:M24"/>
    <mergeCell ref="L25:M25"/>
    <mergeCell ref="D41:E41"/>
    <mergeCell ref="F41:G41"/>
    <mergeCell ref="J41:K41"/>
    <mergeCell ref="L41:M41"/>
    <mergeCell ref="D42:E42"/>
    <mergeCell ref="F42:G42"/>
    <mergeCell ref="J42:K42"/>
    <mergeCell ref="L42:M42"/>
    <mergeCell ref="D39:E39"/>
    <mergeCell ref="F39:G39"/>
    <mergeCell ref="J39:K39"/>
    <mergeCell ref="L39:M39"/>
    <mergeCell ref="D40:E40"/>
    <mergeCell ref="F40:G40"/>
    <mergeCell ref="J40:K40"/>
    <mergeCell ref="L40:M40"/>
    <mergeCell ref="D37:E37"/>
    <mergeCell ref="F37:G37"/>
    <mergeCell ref="J37:K37"/>
    <mergeCell ref="L37:M37"/>
    <mergeCell ref="D38:E38"/>
    <mergeCell ref="F38:G38"/>
    <mergeCell ref="J38:K38"/>
    <mergeCell ref="L38:M38"/>
    <mergeCell ref="D35:E35"/>
    <mergeCell ref="F35:G35"/>
    <mergeCell ref="J35:K35"/>
    <mergeCell ref="L35:M35"/>
    <mergeCell ref="D36:E36"/>
    <mergeCell ref="F36:G36"/>
    <mergeCell ref="J36:K36"/>
    <mergeCell ref="L36:M36"/>
    <mergeCell ref="D33:E33"/>
    <mergeCell ref="F33:G33"/>
    <mergeCell ref="J33:K33"/>
    <mergeCell ref="L33:M33"/>
    <mergeCell ref="D34:E34"/>
    <mergeCell ref="F34:G34"/>
    <mergeCell ref="J34:K34"/>
    <mergeCell ref="L34:M34"/>
    <mergeCell ref="L27:M27"/>
    <mergeCell ref="L28:M28"/>
    <mergeCell ref="L29:M29"/>
    <mergeCell ref="L30:M30"/>
    <mergeCell ref="L31:M31"/>
    <mergeCell ref="D32:E32"/>
    <mergeCell ref="F32:G32"/>
    <mergeCell ref="J32:K32"/>
    <mergeCell ref="L32:M32"/>
    <mergeCell ref="L26:M26"/>
    <mergeCell ref="L15:M15"/>
    <mergeCell ref="L16:M16"/>
    <mergeCell ref="L17:M17"/>
    <mergeCell ref="L18:M18"/>
    <mergeCell ref="L19:M19"/>
    <mergeCell ref="L20:M20"/>
    <mergeCell ref="L9:M9"/>
    <mergeCell ref="L10:M10"/>
    <mergeCell ref="L11:M11"/>
    <mergeCell ref="L12:M12"/>
    <mergeCell ref="L13:M13"/>
    <mergeCell ref="L14:M14"/>
    <mergeCell ref="A1:M1"/>
    <mergeCell ref="A2:M2"/>
    <mergeCell ref="L5:M5"/>
    <mergeCell ref="L6:M6"/>
    <mergeCell ref="L7:M7"/>
    <mergeCell ref="L8:M8"/>
    <mergeCell ref="J234:M234"/>
    <mergeCell ref="X229:AA229"/>
    <mergeCell ref="AK238:AN238"/>
    <mergeCell ref="Q198:S198"/>
    <mergeCell ref="Q199:S199"/>
    <mergeCell ref="L174:M174"/>
    <mergeCell ref="L175:M175"/>
    <mergeCell ref="L176:M176"/>
    <mergeCell ref="A121:M121"/>
    <mergeCell ref="A122:M122"/>
    <mergeCell ref="L126:M126"/>
    <mergeCell ref="L127:M127"/>
    <mergeCell ref="L132:M132"/>
    <mergeCell ref="L133:M133"/>
    <mergeCell ref="L125:M125"/>
    <mergeCell ref="L128:M128"/>
    <mergeCell ref="L129:M129"/>
    <mergeCell ref="L130:M130"/>
    <mergeCell ref="L134:M134"/>
    <mergeCell ref="J180:M180"/>
    <mergeCell ref="L141:M141"/>
    <mergeCell ref="L142:M142"/>
    <mergeCell ref="L143:M143"/>
    <mergeCell ref="L136:M136"/>
    <mergeCell ref="L137:M137"/>
    <mergeCell ref="L138:M138"/>
    <mergeCell ref="L139:M139"/>
    <mergeCell ref="L135:M135"/>
    <mergeCell ref="L131:M131"/>
    <mergeCell ref="L140:M140"/>
    <mergeCell ref="D160:E160"/>
    <mergeCell ref="L148:M148"/>
    <mergeCell ref="L149:M149"/>
    <mergeCell ref="L151:M151"/>
    <mergeCell ref="L152:M152"/>
    <mergeCell ref="L144:M144"/>
    <mergeCell ref="L145:M145"/>
    <mergeCell ref="L146:M146"/>
    <mergeCell ref="L147:M147"/>
    <mergeCell ref="L150:M150"/>
    <mergeCell ref="L164:M164"/>
    <mergeCell ref="L157:M157"/>
    <mergeCell ref="L158:M158"/>
    <mergeCell ref="L159:M159"/>
    <mergeCell ref="L160:M160"/>
    <mergeCell ref="L153:M153"/>
    <mergeCell ref="L154:M154"/>
    <mergeCell ref="L155:M155"/>
    <mergeCell ref="L156:M156"/>
    <mergeCell ref="L166:M166"/>
    <mergeCell ref="L173:M173"/>
    <mergeCell ref="L167:M167"/>
    <mergeCell ref="L168:M168"/>
    <mergeCell ref="L161:M161"/>
    <mergeCell ref="L162:M162"/>
    <mergeCell ref="L163:M163"/>
    <mergeCell ref="D162:E162"/>
    <mergeCell ref="J161:K161"/>
    <mergeCell ref="J162:K162"/>
    <mergeCell ref="F161:G161"/>
    <mergeCell ref="F162:G162"/>
    <mergeCell ref="Y164:AA164"/>
    <mergeCell ref="Y165:AA165"/>
    <mergeCell ref="Y166:AA166"/>
    <mergeCell ref="Y163:AA163"/>
    <mergeCell ref="D161:E161"/>
    <mergeCell ref="N121:AA121"/>
    <mergeCell ref="N122:AA122"/>
    <mergeCell ref="Y125:AA125"/>
    <mergeCell ref="Y126:AA126"/>
    <mergeCell ref="Y149:AA149"/>
    <mergeCell ref="Y150:AA150"/>
    <mergeCell ref="Y139:AA139"/>
    <mergeCell ref="Y138:AA138"/>
    <mergeCell ref="Y137:AA137"/>
    <mergeCell ref="Y136:AA136"/>
    <mergeCell ref="D153:E153"/>
    <mergeCell ref="D154:E154"/>
    <mergeCell ref="D155:E155"/>
    <mergeCell ref="D156:E156"/>
    <mergeCell ref="D157:E157"/>
    <mergeCell ref="J157:K157"/>
    <mergeCell ref="F154:G154"/>
    <mergeCell ref="Y146:AA146"/>
    <mergeCell ref="Y145:AA145"/>
    <mergeCell ref="F157:G157"/>
    <mergeCell ref="F153:G153"/>
    <mergeCell ref="Y151:AA151"/>
    <mergeCell ref="J152:K152"/>
    <mergeCell ref="F152:G152"/>
    <mergeCell ref="J153:K153"/>
    <mergeCell ref="J154:K154"/>
    <mergeCell ref="J155:K155"/>
    <mergeCell ref="J156:K156"/>
    <mergeCell ref="F155:G155"/>
    <mergeCell ref="F156:G156"/>
    <mergeCell ref="D152:E152"/>
    <mergeCell ref="Y144:AA144"/>
    <mergeCell ref="D158:E158"/>
    <mergeCell ref="D159:E159"/>
    <mergeCell ref="J158:K158"/>
    <mergeCell ref="J159:K159"/>
    <mergeCell ref="F158:G158"/>
    <mergeCell ref="F159:G159"/>
    <mergeCell ref="F160:G160"/>
    <mergeCell ref="J160:K160"/>
    <mergeCell ref="Y143:AA143"/>
    <mergeCell ref="Y142:AA142"/>
    <mergeCell ref="Y141:AA141"/>
    <mergeCell ref="Y140:AA140"/>
    <mergeCell ref="Y179:AA179"/>
    <mergeCell ref="Y148:AA148"/>
    <mergeCell ref="Y147:AA147"/>
    <mergeCell ref="Y175:AA175"/>
    <mergeCell ref="Y176:AA176"/>
    <mergeCell ref="Y177:AA177"/>
    <mergeCell ref="Y171:AA171"/>
    <mergeCell ref="Y172:AA172"/>
    <mergeCell ref="Y173:AA173"/>
    <mergeCell ref="Y174:AA174"/>
    <mergeCell ref="Y167:AA167"/>
    <mergeCell ref="Y168:AA168"/>
    <mergeCell ref="Y169:AA169"/>
    <mergeCell ref="Y170:AA170"/>
    <mergeCell ref="L177:M177"/>
    <mergeCell ref="L169:M169"/>
    <mergeCell ref="L170:M170"/>
    <mergeCell ref="L171:M171"/>
    <mergeCell ref="L172:M172"/>
    <mergeCell ref="L165:M165"/>
    <mergeCell ref="AK127:AL127"/>
    <mergeCell ref="AM127:AN127"/>
    <mergeCell ref="AG128:AH128"/>
    <mergeCell ref="AI128:AJ128"/>
    <mergeCell ref="AK128:AL128"/>
    <mergeCell ref="AM128:AN128"/>
    <mergeCell ref="Y135:AA135"/>
    <mergeCell ref="Y132:AA132"/>
    <mergeCell ref="AG127:AH127"/>
    <mergeCell ref="AB121:AN121"/>
    <mergeCell ref="AB122:AN122"/>
    <mergeCell ref="AM126:AN126"/>
    <mergeCell ref="AK126:AL126"/>
    <mergeCell ref="AI126:AJ126"/>
    <mergeCell ref="AG126:AH126"/>
    <mergeCell ref="AI127:AJ127"/>
    <mergeCell ref="AG131:AH131"/>
    <mergeCell ref="AI131:AJ131"/>
    <mergeCell ref="AK131:AL131"/>
    <mergeCell ref="AM131:AN131"/>
    <mergeCell ref="AG130:AH130"/>
    <mergeCell ref="AI130:AJ130"/>
    <mergeCell ref="AK130:AL130"/>
    <mergeCell ref="AM130:AN130"/>
    <mergeCell ref="AG129:AH129"/>
    <mergeCell ref="AI129:AJ129"/>
    <mergeCell ref="AK129:AL129"/>
    <mergeCell ref="AM129:AN129"/>
    <mergeCell ref="AG134:AH134"/>
    <mergeCell ref="AI134:AJ134"/>
    <mergeCell ref="AK134:AL134"/>
    <mergeCell ref="AM134:AN134"/>
    <mergeCell ref="AG133:AH133"/>
    <mergeCell ref="AI133:AJ133"/>
    <mergeCell ref="AK133:AL133"/>
    <mergeCell ref="AM133:AN133"/>
    <mergeCell ref="AG132:AH132"/>
    <mergeCell ref="AI132:AJ132"/>
    <mergeCell ref="AK132:AL132"/>
    <mergeCell ref="AM132:AN132"/>
    <mergeCell ref="AG137:AH137"/>
    <mergeCell ref="AI137:AJ137"/>
    <mergeCell ref="AK137:AL137"/>
    <mergeCell ref="AM137:AN137"/>
    <mergeCell ref="AG136:AH136"/>
    <mergeCell ref="AI136:AJ136"/>
    <mergeCell ref="AK136:AL136"/>
    <mergeCell ref="AM136:AN136"/>
    <mergeCell ref="AG135:AH135"/>
    <mergeCell ref="AI135:AJ135"/>
    <mergeCell ref="AK135:AL135"/>
    <mergeCell ref="AM135:AN135"/>
    <mergeCell ref="AG140:AH140"/>
    <mergeCell ref="AI140:AJ140"/>
    <mergeCell ref="AK140:AL140"/>
    <mergeCell ref="AM140:AN140"/>
    <mergeCell ref="AG139:AH139"/>
    <mergeCell ref="AI139:AJ139"/>
    <mergeCell ref="AK142:AL142"/>
    <mergeCell ref="AM142:AN142"/>
    <mergeCell ref="AK139:AL139"/>
    <mergeCell ref="AM139:AN139"/>
    <mergeCell ref="AG138:AH138"/>
    <mergeCell ref="AI138:AJ138"/>
    <mergeCell ref="AK138:AL138"/>
    <mergeCell ref="AM138:AN138"/>
    <mergeCell ref="AG141:AH141"/>
    <mergeCell ref="AI141:AJ141"/>
    <mergeCell ref="AG145:AH145"/>
    <mergeCell ref="AI145:AJ145"/>
    <mergeCell ref="AG143:AH143"/>
    <mergeCell ref="AI143:AJ143"/>
    <mergeCell ref="AK143:AL143"/>
    <mergeCell ref="AM143:AN143"/>
    <mergeCell ref="AG144:AH144"/>
    <mergeCell ref="AI144:AJ144"/>
    <mergeCell ref="AK144:AL144"/>
    <mergeCell ref="AM144:AN144"/>
    <mergeCell ref="AK141:AL141"/>
    <mergeCell ref="AM141:AN141"/>
    <mergeCell ref="AG142:AH142"/>
    <mergeCell ref="AI142:AJ142"/>
    <mergeCell ref="AK145:AL145"/>
    <mergeCell ref="AM145:AN145"/>
    <mergeCell ref="AG146:AH146"/>
    <mergeCell ref="AI146:AJ146"/>
    <mergeCell ref="AK146:AL146"/>
    <mergeCell ref="AM146:AN146"/>
    <mergeCell ref="AG152:AH152"/>
    <mergeCell ref="AI152:AJ152"/>
    <mergeCell ref="AK152:AL152"/>
    <mergeCell ref="AM152:AN152"/>
    <mergeCell ref="AG151:AH151"/>
    <mergeCell ref="AI151:AJ151"/>
    <mergeCell ref="AK150:AL150"/>
    <mergeCell ref="AM150:AN150"/>
    <mergeCell ref="AG147:AH147"/>
    <mergeCell ref="AI147:AJ147"/>
    <mergeCell ref="AK147:AL147"/>
    <mergeCell ref="AM147:AN147"/>
    <mergeCell ref="AG149:AH149"/>
    <mergeCell ref="AI149:AJ149"/>
    <mergeCell ref="AK149:AL149"/>
    <mergeCell ref="AM149:AN149"/>
    <mergeCell ref="AG155:AH155"/>
    <mergeCell ref="AI155:AJ155"/>
    <mergeCell ref="AK155:AL155"/>
    <mergeCell ref="AM155:AN155"/>
    <mergeCell ref="AG154:AH154"/>
    <mergeCell ref="AI154:AJ154"/>
    <mergeCell ref="AK154:AL154"/>
    <mergeCell ref="AM154:AN154"/>
    <mergeCell ref="AG153:AH153"/>
    <mergeCell ref="AI153:AJ153"/>
    <mergeCell ref="AK153:AL153"/>
    <mergeCell ref="AM153:AN153"/>
    <mergeCell ref="AO125:AP125"/>
    <mergeCell ref="AQ125:AR125"/>
    <mergeCell ref="AK151:AL151"/>
    <mergeCell ref="AM151:AN151"/>
    <mergeCell ref="AG150:AH150"/>
    <mergeCell ref="AI150:AJ150"/>
    <mergeCell ref="AO137:AP137"/>
    <mergeCell ref="AQ137:AR137"/>
    <mergeCell ref="AO141:AP141"/>
    <mergeCell ref="AQ141:AR141"/>
    <mergeCell ref="AO145:AP145"/>
    <mergeCell ref="AQ145:AR145"/>
    <mergeCell ref="AO149:AP149"/>
    <mergeCell ref="AQ149:AR149"/>
    <mergeCell ref="AO153:AP153"/>
    <mergeCell ref="AQ153:AR153"/>
    <mergeCell ref="AG148:AH148"/>
    <mergeCell ref="AI148:AJ148"/>
    <mergeCell ref="AK148:AL148"/>
    <mergeCell ref="AM148:AN148"/>
    <mergeCell ref="AS125:AT125"/>
    <mergeCell ref="AU125:AV125"/>
    <mergeCell ref="AW125:AX125"/>
    <mergeCell ref="AY125:AZ125"/>
    <mergeCell ref="BA125:BB125"/>
    <mergeCell ref="J186:K186"/>
    <mergeCell ref="L186:M186"/>
    <mergeCell ref="J185:M185"/>
    <mergeCell ref="AI168:AJ168"/>
    <mergeCell ref="AK168:AL168"/>
    <mergeCell ref="AM168:AN168"/>
    <mergeCell ref="AI169:AJ169"/>
    <mergeCell ref="AM167:AN167"/>
    <mergeCell ref="AI164:AJ164"/>
    <mergeCell ref="AK164:AL164"/>
    <mergeCell ref="AM164:AN164"/>
    <mergeCell ref="AI165:AJ165"/>
    <mergeCell ref="AK165:AL165"/>
    <mergeCell ref="AM165:AN165"/>
    <mergeCell ref="AI166:AJ166"/>
    <mergeCell ref="AW126:AX126"/>
    <mergeCell ref="AY126:AZ126"/>
    <mergeCell ref="AS126:AT126"/>
    <mergeCell ref="AU126:AV126"/>
    <mergeCell ref="AW128:AX128"/>
    <mergeCell ref="AY128:AZ128"/>
    <mergeCell ref="AS128:AT128"/>
    <mergeCell ref="AU128:AV128"/>
    <mergeCell ref="BA126:BB126"/>
    <mergeCell ref="AO127:AP127"/>
    <mergeCell ref="AQ127:AR127"/>
    <mergeCell ref="AS127:AT127"/>
    <mergeCell ref="AU127:AV127"/>
    <mergeCell ref="AW127:AX127"/>
    <mergeCell ref="AY127:AZ127"/>
    <mergeCell ref="BA127:BB127"/>
    <mergeCell ref="AO126:AP126"/>
    <mergeCell ref="AQ126:AR126"/>
    <mergeCell ref="BA128:BB128"/>
    <mergeCell ref="AO129:AP129"/>
    <mergeCell ref="AQ129:AR129"/>
    <mergeCell ref="AS129:AT129"/>
    <mergeCell ref="AU129:AV129"/>
    <mergeCell ref="AW129:AX129"/>
    <mergeCell ref="AY129:AZ129"/>
    <mergeCell ref="BA129:BB129"/>
    <mergeCell ref="AO128:AP128"/>
    <mergeCell ref="AQ128:AR128"/>
    <mergeCell ref="AW130:AX130"/>
    <mergeCell ref="AY130:AZ130"/>
    <mergeCell ref="AS130:AT130"/>
    <mergeCell ref="AU130:AV130"/>
    <mergeCell ref="AW132:AX132"/>
    <mergeCell ref="AY132:AZ132"/>
    <mergeCell ref="AS132:AT132"/>
    <mergeCell ref="AU132:AV132"/>
    <mergeCell ref="BA130:BB130"/>
    <mergeCell ref="AO131:AP131"/>
    <mergeCell ref="AQ131:AR131"/>
    <mergeCell ref="AS131:AT131"/>
    <mergeCell ref="AU131:AV131"/>
    <mergeCell ref="AW131:AX131"/>
    <mergeCell ref="AY131:AZ131"/>
    <mergeCell ref="BA131:BB131"/>
    <mergeCell ref="AO130:AP130"/>
    <mergeCell ref="AQ130:AR130"/>
    <mergeCell ref="BA132:BB132"/>
    <mergeCell ref="AO133:AP133"/>
    <mergeCell ref="AQ133:AR133"/>
    <mergeCell ref="AS133:AT133"/>
    <mergeCell ref="AU133:AV133"/>
    <mergeCell ref="AW133:AX133"/>
    <mergeCell ref="AY133:AZ133"/>
    <mergeCell ref="BA133:BB133"/>
    <mergeCell ref="AO132:AP132"/>
    <mergeCell ref="AQ132:AR132"/>
    <mergeCell ref="AW134:AX134"/>
    <mergeCell ref="AY134:AZ134"/>
    <mergeCell ref="AS134:AT134"/>
    <mergeCell ref="AU134:AV134"/>
    <mergeCell ref="AW136:AX136"/>
    <mergeCell ref="AY136:AZ136"/>
    <mergeCell ref="AS136:AT136"/>
    <mergeCell ref="AU136:AV136"/>
    <mergeCell ref="BA134:BB134"/>
    <mergeCell ref="AO135:AP135"/>
    <mergeCell ref="AQ135:AR135"/>
    <mergeCell ref="AS135:AT135"/>
    <mergeCell ref="AU135:AV135"/>
    <mergeCell ref="AW135:AX135"/>
    <mergeCell ref="AY135:AZ135"/>
    <mergeCell ref="BA135:BB135"/>
    <mergeCell ref="AO134:AP134"/>
    <mergeCell ref="AQ134:AR134"/>
    <mergeCell ref="BA136:BB136"/>
    <mergeCell ref="AS137:AT137"/>
    <mergeCell ref="AU137:AV137"/>
    <mergeCell ref="AW137:AX137"/>
    <mergeCell ref="AY137:AZ137"/>
    <mergeCell ref="BA137:BB137"/>
    <mergeCell ref="AO136:AP136"/>
    <mergeCell ref="AQ136:AR136"/>
    <mergeCell ref="AW138:AX138"/>
    <mergeCell ref="AY138:AZ138"/>
    <mergeCell ref="AS138:AT138"/>
    <mergeCell ref="AU138:AV138"/>
    <mergeCell ref="AW140:AX140"/>
    <mergeCell ref="AY140:AZ140"/>
    <mergeCell ref="AS140:AT140"/>
    <mergeCell ref="AU140:AV140"/>
    <mergeCell ref="BA138:BB138"/>
    <mergeCell ref="AO139:AP139"/>
    <mergeCell ref="AQ139:AR139"/>
    <mergeCell ref="AS139:AT139"/>
    <mergeCell ref="AU139:AV139"/>
    <mergeCell ref="AW139:AX139"/>
    <mergeCell ref="AY139:AZ139"/>
    <mergeCell ref="BA139:BB139"/>
    <mergeCell ref="AO138:AP138"/>
    <mergeCell ref="AQ138:AR138"/>
    <mergeCell ref="BA140:BB140"/>
    <mergeCell ref="AS141:AT141"/>
    <mergeCell ref="AU141:AV141"/>
    <mergeCell ref="AW141:AX141"/>
    <mergeCell ref="AY141:AZ141"/>
    <mergeCell ref="BA141:BB141"/>
    <mergeCell ref="AO140:AP140"/>
    <mergeCell ref="AQ140:AR140"/>
    <mergeCell ref="AW142:AX142"/>
    <mergeCell ref="AY142:AZ142"/>
    <mergeCell ref="AS142:AT142"/>
    <mergeCell ref="AU142:AV142"/>
    <mergeCell ref="AW144:AX144"/>
    <mergeCell ref="AY144:AZ144"/>
    <mergeCell ref="AS144:AT144"/>
    <mergeCell ref="AU144:AV144"/>
    <mergeCell ref="BA142:BB142"/>
    <mergeCell ref="AO143:AP143"/>
    <mergeCell ref="AQ143:AR143"/>
    <mergeCell ref="AS143:AT143"/>
    <mergeCell ref="AU143:AV143"/>
    <mergeCell ref="AW143:AX143"/>
    <mergeCell ref="AY143:AZ143"/>
    <mergeCell ref="BA143:BB143"/>
    <mergeCell ref="AO142:AP142"/>
    <mergeCell ref="AQ142:AR142"/>
    <mergeCell ref="BA144:BB144"/>
    <mergeCell ref="AS145:AT145"/>
    <mergeCell ref="AU145:AV145"/>
    <mergeCell ref="AW145:AX145"/>
    <mergeCell ref="AY145:AZ145"/>
    <mergeCell ref="BA145:BB145"/>
    <mergeCell ref="AO144:AP144"/>
    <mergeCell ref="AQ144:AR144"/>
    <mergeCell ref="AW146:AX146"/>
    <mergeCell ref="AY146:AZ146"/>
    <mergeCell ref="AS146:AT146"/>
    <mergeCell ref="AU146:AV146"/>
    <mergeCell ref="AW148:AX148"/>
    <mergeCell ref="AY148:AZ148"/>
    <mergeCell ref="AS148:AT148"/>
    <mergeCell ref="AU148:AV148"/>
    <mergeCell ref="BA146:BB146"/>
    <mergeCell ref="AO147:AP147"/>
    <mergeCell ref="AQ147:AR147"/>
    <mergeCell ref="AS147:AT147"/>
    <mergeCell ref="AU147:AV147"/>
    <mergeCell ref="AW147:AX147"/>
    <mergeCell ref="AY147:AZ147"/>
    <mergeCell ref="BA147:BB147"/>
    <mergeCell ref="AO146:AP146"/>
    <mergeCell ref="AQ146:AR146"/>
    <mergeCell ref="BA148:BB148"/>
    <mergeCell ref="AS149:AT149"/>
    <mergeCell ref="AU149:AV149"/>
    <mergeCell ref="AW149:AX149"/>
    <mergeCell ref="AY149:AZ149"/>
    <mergeCell ref="BA149:BB149"/>
    <mergeCell ref="AO148:AP148"/>
    <mergeCell ref="AQ148:AR148"/>
    <mergeCell ref="AW150:AX150"/>
    <mergeCell ref="AY150:AZ150"/>
    <mergeCell ref="AS150:AT150"/>
    <mergeCell ref="AU150:AV150"/>
    <mergeCell ref="AW152:AX152"/>
    <mergeCell ref="AY152:AZ152"/>
    <mergeCell ref="AS152:AT152"/>
    <mergeCell ref="AU152:AV152"/>
    <mergeCell ref="BA150:BB150"/>
    <mergeCell ref="AO151:AP151"/>
    <mergeCell ref="AQ151:AR151"/>
    <mergeCell ref="AS151:AT151"/>
    <mergeCell ref="AU151:AV151"/>
    <mergeCell ref="AW151:AX151"/>
    <mergeCell ref="AY151:AZ151"/>
    <mergeCell ref="BA151:BB151"/>
    <mergeCell ref="AO150:AP150"/>
    <mergeCell ref="AQ150:AR150"/>
    <mergeCell ref="BA152:BB152"/>
    <mergeCell ref="AS153:AT153"/>
    <mergeCell ref="AU153:AV153"/>
    <mergeCell ref="AW153:AX153"/>
    <mergeCell ref="AY153:AZ153"/>
    <mergeCell ref="BA153:BB153"/>
    <mergeCell ref="AO152:AP152"/>
    <mergeCell ref="AQ152:AR152"/>
    <mergeCell ref="BA154:BB154"/>
    <mergeCell ref="AO155:AP155"/>
    <mergeCell ref="AQ155:AR155"/>
    <mergeCell ref="AS155:AT155"/>
    <mergeCell ref="AU155:AV155"/>
    <mergeCell ref="AW155:AX155"/>
    <mergeCell ref="AY155:AZ155"/>
    <mergeCell ref="BA155:BB155"/>
    <mergeCell ref="AO154:AP154"/>
    <mergeCell ref="AQ154:AR154"/>
    <mergeCell ref="AS154:AT154"/>
    <mergeCell ref="AU154:AV154"/>
    <mergeCell ref="AW156:AX156"/>
    <mergeCell ref="AW160:AX160"/>
    <mergeCell ref="AO163:AP163"/>
    <mergeCell ref="AQ163:AR163"/>
    <mergeCell ref="AS163:AT163"/>
    <mergeCell ref="AU163:AV163"/>
    <mergeCell ref="AW163:AX163"/>
    <mergeCell ref="AQ166:AR166"/>
    <mergeCell ref="AS166:AT166"/>
    <mergeCell ref="AW167:AX167"/>
    <mergeCell ref="AY156:AZ156"/>
    <mergeCell ref="AS156:AT156"/>
    <mergeCell ref="AU156:AV156"/>
    <mergeCell ref="AW154:AX154"/>
    <mergeCell ref="AY154:AZ154"/>
    <mergeCell ref="BA156:BB156"/>
    <mergeCell ref="AO157:AP157"/>
    <mergeCell ref="AQ157:AR157"/>
    <mergeCell ref="AS157:AT157"/>
    <mergeCell ref="AU157:AV157"/>
    <mergeCell ref="AW157:AX157"/>
    <mergeCell ref="AY157:AZ157"/>
    <mergeCell ref="BA157:BB157"/>
    <mergeCell ref="AO156:AP156"/>
    <mergeCell ref="AQ156:AR156"/>
    <mergeCell ref="AO159:AP159"/>
    <mergeCell ref="AQ159:AR159"/>
    <mergeCell ref="AS159:AT159"/>
    <mergeCell ref="AU159:AV159"/>
    <mergeCell ref="AW159:AX159"/>
    <mergeCell ref="AY159:AZ159"/>
    <mergeCell ref="BA159:BB159"/>
    <mergeCell ref="AI167:AJ167"/>
    <mergeCell ref="AK167:AL167"/>
    <mergeCell ref="AM162:AN162"/>
    <mergeCell ref="AI163:AJ163"/>
    <mergeCell ref="AK163:AL163"/>
    <mergeCell ref="AM163:AN163"/>
    <mergeCell ref="AI160:AJ160"/>
    <mergeCell ref="AK160:AL160"/>
    <mergeCell ref="AM160:AN160"/>
    <mergeCell ref="AI161:AJ161"/>
    <mergeCell ref="AK161:AL161"/>
    <mergeCell ref="AM161:AN161"/>
    <mergeCell ref="AI162:AJ162"/>
    <mergeCell ref="AK162:AL162"/>
    <mergeCell ref="AU167:AV167"/>
    <mergeCell ref="AY167:AZ167"/>
    <mergeCell ref="AQ167:AR167"/>
    <mergeCell ref="AO165:AP165"/>
    <mergeCell ref="AQ165:AR165"/>
    <mergeCell ref="AS165:AT165"/>
    <mergeCell ref="AU165:AV165"/>
    <mergeCell ref="AW165:AX165"/>
    <mergeCell ref="AY165:AZ165"/>
    <mergeCell ref="AK169:AL169"/>
    <mergeCell ref="AM169:AN169"/>
    <mergeCell ref="AK170:AN170"/>
    <mergeCell ref="BA166:BB166"/>
    <mergeCell ref="AO167:AP167"/>
    <mergeCell ref="BA167:BB167"/>
    <mergeCell ref="AO166:AP166"/>
    <mergeCell ref="AY160:AZ160"/>
    <mergeCell ref="BA160:BB160"/>
    <mergeCell ref="AO161:AP161"/>
    <mergeCell ref="AQ161:AR161"/>
    <mergeCell ref="AS161:AT161"/>
    <mergeCell ref="AU161:AV161"/>
    <mergeCell ref="AW161:AX161"/>
    <mergeCell ref="AY161:AZ161"/>
    <mergeCell ref="BA161:BB161"/>
    <mergeCell ref="AO160:AP160"/>
    <mergeCell ref="AQ160:AR160"/>
    <mergeCell ref="AS160:AT160"/>
    <mergeCell ref="AU160:AV160"/>
    <mergeCell ref="AW162:AX162"/>
    <mergeCell ref="AY162:AZ162"/>
    <mergeCell ref="AS162:AT162"/>
    <mergeCell ref="AU162:AV162"/>
    <mergeCell ref="AO162:AP162"/>
    <mergeCell ref="AQ162:AR162"/>
    <mergeCell ref="BA162:BB162"/>
    <mergeCell ref="AK166:AL166"/>
    <mergeCell ref="AM166:AN166"/>
    <mergeCell ref="AY163:AZ163"/>
    <mergeCell ref="BA163:BB163"/>
    <mergeCell ref="BA164:BB164"/>
    <mergeCell ref="BA165:BB165"/>
    <mergeCell ref="AW164:AX164"/>
    <mergeCell ref="AY164:AZ164"/>
    <mergeCell ref="AO164:AP164"/>
    <mergeCell ref="AQ164:AR164"/>
    <mergeCell ref="AS164:AT164"/>
    <mergeCell ref="AU164:AV164"/>
    <mergeCell ref="AY170:BB170"/>
    <mergeCell ref="AO169:AP169"/>
    <mergeCell ref="AQ169:AR169"/>
    <mergeCell ref="AS169:AT169"/>
    <mergeCell ref="J201:K201"/>
    <mergeCell ref="L201:M201"/>
    <mergeCell ref="J197:K197"/>
    <mergeCell ref="L197:M197"/>
    <mergeCell ref="J198:K198"/>
    <mergeCell ref="L198:M198"/>
    <mergeCell ref="L187:M187"/>
    <mergeCell ref="J188:K188"/>
    <mergeCell ref="L188:M188"/>
    <mergeCell ref="Y178:AA178"/>
    <mergeCell ref="AL188:AN188"/>
    <mergeCell ref="AL189:AN189"/>
    <mergeCell ref="AL190:AN190"/>
    <mergeCell ref="AL191:AN191"/>
    <mergeCell ref="N189:V189"/>
    <mergeCell ref="W189:X189"/>
    <mergeCell ref="Y189:AA189"/>
    <mergeCell ref="W188:X188"/>
    <mergeCell ref="Y188:AA188"/>
    <mergeCell ref="A181:M181"/>
    <mergeCell ref="W187:X187"/>
    <mergeCell ref="J202:K202"/>
    <mergeCell ref="L202:M202"/>
    <mergeCell ref="J199:K199"/>
    <mergeCell ref="L199:M199"/>
    <mergeCell ref="J200:K200"/>
    <mergeCell ref="L200:M200"/>
    <mergeCell ref="J190:K190"/>
    <mergeCell ref="L190:M190"/>
    <mergeCell ref="L205:M205"/>
    <mergeCell ref="J206:K206"/>
    <mergeCell ref="L206:M206"/>
    <mergeCell ref="J195:K195"/>
    <mergeCell ref="L195:M195"/>
    <mergeCell ref="J203:K203"/>
    <mergeCell ref="L203:M203"/>
    <mergeCell ref="J204:K204"/>
    <mergeCell ref="L204:M204"/>
    <mergeCell ref="J191:K191"/>
    <mergeCell ref="L191:M191"/>
    <mergeCell ref="J192:K192"/>
    <mergeCell ref="L192:M192"/>
    <mergeCell ref="J194:K194"/>
    <mergeCell ref="L194:M194"/>
    <mergeCell ref="J193:K193"/>
    <mergeCell ref="L193:M193"/>
    <mergeCell ref="Y187:AA187"/>
    <mergeCell ref="W191:X191"/>
    <mergeCell ref="Y191:AA191"/>
    <mergeCell ref="W190:X190"/>
    <mergeCell ref="J189:K189"/>
    <mergeCell ref="L189:M189"/>
    <mergeCell ref="A182:M182"/>
    <mergeCell ref="L178:M178"/>
    <mergeCell ref="L179:M179"/>
    <mergeCell ref="X180:AA180"/>
    <mergeCell ref="Y192:AA192"/>
    <mergeCell ref="Y190:AA190"/>
    <mergeCell ref="A185:I186"/>
    <mergeCell ref="W184:X184"/>
    <mergeCell ref="Y184:AA184"/>
    <mergeCell ref="N182:AA182"/>
    <mergeCell ref="N181:AA181"/>
    <mergeCell ref="W185:AA185"/>
    <mergeCell ref="W186:X186"/>
    <mergeCell ref="Y186:AA186"/>
    <mergeCell ref="W192:X192"/>
    <mergeCell ref="AB181:AN181"/>
    <mergeCell ref="AB182:AN182"/>
    <mergeCell ref="J222:K222"/>
    <mergeCell ref="L222:M222"/>
    <mergeCell ref="AO121:BB121"/>
    <mergeCell ref="AO122:BB122"/>
    <mergeCell ref="AU169:AV169"/>
    <mergeCell ref="AY168:AZ168"/>
    <mergeCell ref="AW169:AX169"/>
    <mergeCell ref="AY169:AZ169"/>
    <mergeCell ref="AO168:AP168"/>
    <mergeCell ref="AQ168:AR168"/>
    <mergeCell ref="AS168:AT168"/>
    <mergeCell ref="AU168:AV168"/>
    <mergeCell ref="AO124:BB124"/>
    <mergeCell ref="AO158:BB158"/>
    <mergeCell ref="AW168:AX168"/>
    <mergeCell ref="BA168:BB168"/>
    <mergeCell ref="AW166:AX166"/>
    <mergeCell ref="AY166:AZ166"/>
    <mergeCell ref="J209:K209"/>
    <mergeCell ref="J187:K187"/>
    <mergeCell ref="L207:M207"/>
    <mergeCell ref="J208:K208"/>
    <mergeCell ref="L208:M208"/>
    <mergeCell ref="J205:K205"/>
    <mergeCell ref="BA169:BB169"/>
    <mergeCell ref="AU166:AV166"/>
    <mergeCell ref="AS167:AT167"/>
    <mergeCell ref="L212:M212"/>
    <mergeCell ref="J196:K196"/>
    <mergeCell ref="L196:M196"/>
    <mergeCell ref="L233:M233"/>
    <mergeCell ref="J233:K233"/>
    <mergeCell ref="J231:K231"/>
    <mergeCell ref="L231:M231"/>
    <mergeCell ref="J232:K232"/>
    <mergeCell ref="L232:M232"/>
    <mergeCell ref="J229:K229"/>
    <mergeCell ref="L229:M229"/>
    <mergeCell ref="J226:K226"/>
    <mergeCell ref="L226:M226"/>
    <mergeCell ref="J223:K223"/>
    <mergeCell ref="L223:M223"/>
    <mergeCell ref="J230:K230"/>
    <mergeCell ref="L230:M230"/>
    <mergeCell ref="J227:K227"/>
    <mergeCell ref="L227:M227"/>
    <mergeCell ref="J228:K228"/>
    <mergeCell ref="L228:M228"/>
    <mergeCell ref="J225:K225"/>
    <mergeCell ref="L225:M225"/>
    <mergeCell ref="J224:K224"/>
    <mergeCell ref="L224:M224"/>
    <mergeCell ref="L219:M219"/>
    <mergeCell ref="J220:K220"/>
    <mergeCell ref="L220:M220"/>
    <mergeCell ref="L216:M216"/>
    <mergeCell ref="J214:K214"/>
    <mergeCell ref="J219:K219"/>
    <mergeCell ref="L209:M209"/>
    <mergeCell ref="J210:K210"/>
    <mergeCell ref="L210:M210"/>
    <mergeCell ref="J217:K217"/>
    <mergeCell ref="L217:M217"/>
    <mergeCell ref="V220:W220"/>
    <mergeCell ref="X220:Y220"/>
    <mergeCell ref="Z220:AA220"/>
    <mergeCell ref="V221:W221"/>
    <mergeCell ref="X221:Y221"/>
    <mergeCell ref="X218:Y218"/>
    <mergeCell ref="Z218:AA218"/>
    <mergeCell ref="W214:X214"/>
    <mergeCell ref="Y214:AA214"/>
    <mergeCell ref="W212:X212"/>
    <mergeCell ref="V219:W219"/>
    <mergeCell ref="X219:Y219"/>
    <mergeCell ref="Z219:AA219"/>
    <mergeCell ref="X216:Y216"/>
    <mergeCell ref="X217:Y217"/>
    <mergeCell ref="V216:W216"/>
    <mergeCell ref="V217:W217"/>
    <mergeCell ref="N219:O219"/>
    <mergeCell ref="L214:M214"/>
    <mergeCell ref="J221:K221"/>
    <mergeCell ref="L221:M221"/>
    <mergeCell ref="J218:K218"/>
    <mergeCell ref="L218:M218"/>
    <mergeCell ref="J215:K215"/>
    <mergeCell ref="L215:M215"/>
    <mergeCell ref="J216:K216"/>
    <mergeCell ref="J213:M213"/>
    <mergeCell ref="J211:K211"/>
    <mergeCell ref="L211:M211"/>
    <mergeCell ref="J212:K212"/>
    <mergeCell ref="W200:X200"/>
    <mergeCell ref="Y200:AA200"/>
    <mergeCell ref="W193:X193"/>
    <mergeCell ref="Y193:AA193"/>
    <mergeCell ref="W194:X194"/>
    <mergeCell ref="Y194:AA194"/>
    <mergeCell ref="W201:X201"/>
    <mergeCell ref="Y201:AA201"/>
    <mergeCell ref="W197:X197"/>
    <mergeCell ref="Y197:AA197"/>
    <mergeCell ref="W195:X195"/>
    <mergeCell ref="Y195:AA195"/>
    <mergeCell ref="W196:X196"/>
    <mergeCell ref="W202:X202"/>
    <mergeCell ref="Y202:AA202"/>
    <mergeCell ref="Y196:AA196"/>
    <mergeCell ref="W203:X203"/>
    <mergeCell ref="Y203:AA203"/>
    <mergeCell ref="V218:W218"/>
    <mergeCell ref="J207:K207"/>
    <mergeCell ref="W206:X206"/>
    <mergeCell ref="Y206:AA206"/>
    <mergeCell ref="W207:X207"/>
    <mergeCell ref="W204:X204"/>
    <mergeCell ref="Y204:AA204"/>
    <mergeCell ref="W205:X205"/>
    <mergeCell ref="Y205:AA205"/>
    <mergeCell ref="W239:X239"/>
    <mergeCell ref="Y239:AA239"/>
    <mergeCell ref="W236:X236"/>
    <mergeCell ref="Y236:AA236"/>
    <mergeCell ref="W237:X237"/>
    <mergeCell ref="Y237:AA237"/>
    <mergeCell ref="W238:X238"/>
    <mergeCell ref="Y238:AA238"/>
    <mergeCell ref="W234:X234"/>
    <mergeCell ref="Y234:AA234"/>
    <mergeCell ref="W235:X235"/>
    <mergeCell ref="Y235:AA235"/>
    <mergeCell ref="Y207:AA207"/>
    <mergeCell ref="W232:X232"/>
    <mergeCell ref="Y232:AA232"/>
    <mergeCell ref="W233:X233"/>
    <mergeCell ref="Y233:AA233"/>
    <mergeCell ref="W230:X230"/>
    <mergeCell ref="Y230:AA230"/>
    <mergeCell ref="W231:X231"/>
    <mergeCell ref="Y231:AA231"/>
    <mergeCell ref="V228:W228"/>
    <mergeCell ref="X228:Y228"/>
    <mergeCell ref="Z228:AA228"/>
    <mergeCell ref="V226:W226"/>
    <mergeCell ref="X226:Y226"/>
    <mergeCell ref="Z226:AA226"/>
    <mergeCell ref="V227:W227"/>
    <mergeCell ref="X227:Y227"/>
    <mergeCell ref="Z227:AA227"/>
    <mergeCell ref="O198:P198"/>
    <mergeCell ref="O199:P199"/>
    <mergeCell ref="X215:Y215"/>
    <mergeCell ref="Z215:AA215"/>
    <mergeCell ref="P215:Q215"/>
    <mergeCell ref="R215:S215"/>
    <mergeCell ref="T215:W215"/>
    <mergeCell ref="N215:O217"/>
    <mergeCell ref="Z216:AA216"/>
    <mergeCell ref="Z217:AA217"/>
    <mergeCell ref="Y212:AA212"/>
    <mergeCell ref="W213:X213"/>
    <mergeCell ref="Y213:AA213"/>
    <mergeCell ref="W210:X210"/>
    <mergeCell ref="Y210:AA210"/>
    <mergeCell ref="W211:X211"/>
    <mergeCell ref="Y211:AA211"/>
    <mergeCell ref="W208:X208"/>
    <mergeCell ref="Y208:AA208"/>
    <mergeCell ref="W209:X209"/>
    <mergeCell ref="Y209:AA209"/>
    <mergeCell ref="P216:Q216"/>
    <mergeCell ref="P217:Q217"/>
    <mergeCell ref="T216:U216"/>
    <mergeCell ref="T217:U217"/>
    <mergeCell ref="R216:S216"/>
    <mergeCell ref="R217:S217"/>
    <mergeCell ref="U199:V199"/>
    <mergeCell ref="W198:X198"/>
    <mergeCell ref="Y198:AA198"/>
    <mergeCell ref="W199:X199"/>
    <mergeCell ref="Y199:AA199"/>
    <mergeCell ref="P219:Q219"/>
    <mergeCell ref="R219:S219"/>
    <mergeCell ref="T219:U219"/>
    <mergeCell ref="N218:O218"/>
    <mergeCell ref="P218:Q218"/>
    <mergeCell ref="R218:S218"/>
    <mergeCell ref="T218:U218"/>
    <mergeCell ref="N228:O228"/>
    <mergeCell ref="P228:Q228"/>
    <mergeCell ref="R228:S228"/>
    <mergeCell ref="T228:U228"/>
    <mergeCell ref="N227:O227"/>
    <mergeCell ref="P227:Q227"/>
    <mergeCell ref="R227:S227"/>
    <mergeCell ref="T227:U227"/>
    <mergeCell ref="N226:O226"/>
    <mergeCell ref="P226:Q226"/>
    <mergeCell ref="R226:S226"/>
    <mergeCell ref="T226:U226"/>
    <mergeCell ref="N222:O222"/>
    <mergeCell ref="P222:Q222"/>
    <mergeCell ref="R222:S222"/>
    <mergeCell ref="T222:U222"/>
    <mergeCell ref="N221:O221"/>
    <mergeCell ref="P221:Q221"/>
    <mergeCell ref="R221:S221"/>
    <mergeCell ref="T221:U221"/>
    <mergeCell ref="N220:O220"/>
    <mergeCell ref="P220:Q220"/>
    <mergeCell ref="R220:S220"/>
    <mergeCell ref="T220:U220"/>
    <mergeCell ref="N225:O225"/>
    <mergeCell ref="P225:Q225"/>
    <mergeCell ref="R225:S225"/>
    <mergeCell ref="T225:U225"/>
    <mergeCell ref="N224:O224"/>
    <mergeCell ref="P224:Q224"/>
    <mergeCell ref="R224:S224"/>
    <mergeCell ref="T224:U224"/>
    <mergeCell ref="N223:O223"/>
    <mergeCell ref="P223:Q223"/>
    <mergeCell ref="R223:S223"/>
    <mergeCell ref="T223:U223"/>
    <mergeCell ref="Z221:AA221"/>
    <mergeCell ref="V222:W222"/>
    <mergeCell ref="X222:Y222"/>
    <mergeCell ref="Z222:AA222"/>
    <mergeCell ref="V223:W223"/>
    <mergeCell ref="X223:Y223"/>
    <mergeCell ref="Z223:AA223"/>
    <mergeCell ref="X224:Y224"/>
    <mergeCell ref="Z224:AA224"/>
    <mergeCell ref="V225:W225"/>
    <mergeCell ref="X225:Y225"/>
    <mergeCell ref="Z225:AA225"/>
    <mergeCell ref="V224:W224"/>
    <mergeCell ref="AL236:AN236"/>
    <mergeCell ref="AL237:AN237"/>
    <mergeCell ref="AL232:AN232"/>
    <mergeCell ref="AL233:AN233"/>
    <mergeCell ref="AL234:AN234"/>
    <mergeCell ref="AL235:AN235"/>
    <mergeCell ref="AL229:AN229"/>
    <mergeCell ref="AL230:AN230"/>
    <mergeCell ref="AL231:AN231"/>
    <mergeCell ref="AL216:AN216"/>
    <mergeCell ref="AL217:AN217"/>
    <mergeCell ref="AL218:AN218"/>
    <mergeCell ref="AL219:AN219"/>
    <mergeCell ref="AL224:AN224"/>
    <mergeCell ref="AL225:AN225"/>
    <mergeCell ref="AL226:AN226"/>
    <mergeCell ref="AL228:AN228"/>
    <mergeCell ref="AL227:AN227"/>
    <mergeCell ref="AL220:AN220"/>
    <mergeCell ref="AL221:AN221"/>
    <mergeCell ref="AL222:AN222"/>
    <mergeCell ref="AL212:AN212"/>
    <mergeCell ref="AL213:AN213"/>
    <mergeCell ref="AL204:AN204"/>
    <mergeCell ref="AL205:AN205"/>
    <mergeCell ref="AL206:AN206"/>
    <mergeCell ref="AL207:AN207"/>
    <mergeCell ref="AL223:AN223"/>
    <mergeCell ref="AL214:AN214"/>
    <mergeCell ref="AL215:AN215"/>
    <mergeCell ref="AL208:AN208"/>
    <mergeCell ref="AL209:AN209"/>
    <mergeCell ref="AL210:AN210"/>
    <mergeCell ref="AL211:AN211"/>
    <mergeCell ref="AL200:AN200"/>
    <mergeCell ref="AL201:AN201"/>
    <mergeCell ref="AL184:AN184"/>
    <mergeCell ref="AL185:AN185"/>
    <mergeCell ref="AL186:AN186"/>
    <mergeCell ref="AL187:AN187"/>
    <mergeCell ref="AL202:AN202"/>
    <mergeCell ref="AL203:AN203"/>
    <mergeCell ref="AL196:AN196"/>
    <mergeCell ref="AL197:AN197"/>
    <mergeCell ref="AL198:AN198"/>
    <mergeCell ref="AL199:AN199"/>
    <mergeCell ref="AL192:AN192"/>
    <mergeCell ref="AL193:AN193"/>
    <mergeCell ref="AL194:AN194"/>
    <mergeCell ref="AL195:AN195"/>
  </mergeCells>
  <phoneticPr fontId="1" type="noConversion"/>
  <pageMargins left="0.5" right="0.25" top="0.25" bottom="0.25" header="0.5" footer="0.5"/>
  <pageSetup scale="99" pageOrder="overThenDown" orientation="portrait" verticalDpi="1200" r:id="rId1"/>
  <headerFooter alignWithMargins="0"/>
  <rowBreaks count="2" manualBreakCount="2">
    <brk id="60" max="53" man="1"/>
    <brk id="120" max="53" man="1"/>
  </rowBreaks>
  <colBreaks count="1" manualBreakCount="1">
    <brk id="13" max="26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63"/>
  <sheetViews>
    <sheetView zoomScaleNormal="100" zoomScalePageLayoutView="101" workbookViewId="0">
      <selection activeCell="G55" sqref="G55"/>
    </sheetView>
  </sheetViews>
  <sheetFormatPr defaultColWidth="10.83203125" defaultRowHeight="12" customHeight="1" x14ac:dyDescent="0.2"/>
  <cols>
    <col min="1" max="13" width="10.83203125" style="81" customWidth="1"/>
    <col min="14" max="27" width="10" style="81" customWidth="1"/>
    <col min="28" max="40" width="10.83203125" style="81" customWidth="1"/>
    <col min="41" max="54" width="10" style="81" customWidth="1"/>
    <col min="55" max="16384" width="10.83203125" style="81"/>
  </cols>
  <sheetData>
    <row r="1" spans="1:53" ht="17.25" customHeight="1" x14ac:dyDescent="0.25">
      <c r="A1" s="632" t="str">
        <f>"INDUSTRIAL DEVELOPMENT BOND ACCOUNTS COVERING THE PERIOD JULY 1, "&amp;Help!C17&amp;", to JUNE 30, "&amp;Help!C17+1</f>
        <v>INDUSTRIAL DEVELOPMENT BOND ACCOUNTS COVERING THE PERIOD JULY 1, 2011, to JUNE 30, 2012</v>
      </c>
      <c r="B1" s="632"/>
      <c r="C1" s="632"/>
      <c r="D1" s="632"/>
      <c r="E1" s="632"/>
      <c r="F1" s="632"/>
      <c r="G1" s="632"/>
      <c r="H1" s="632"/>
      <c r="I1" s="632"/>
      <c r="J1" s="632"/>
      <c r="K1" s="632"/>
      <c r="L1" s="632"/>
      <c r="M1" s="632"/>
      <c r="N1" s="632" t="str">
        <f>A1</f>
        <v>INDUSTRIAL DEVELOPMENT BOND ACCOUNTS COVERING THE PERIOD JULY 1, 2011, to JUNE 30, 2012</v>
      </c>
      <c r="O1" s="632"/>
      <c r="P1" s="632"/>
      <c r="Q1" s="632"/>
      <c r="R1" s="632"/>
      <c r="S1" s="632"/>
      <c r="T1" s="632"/>
      <c r="U1" s="632"/>
      <c r="V1" s="632"/>
      <c r="W1" s="632"/>
      <c r="X1" s="632"/>
      <c r="Y1" s="632"/>
      <c r="Z1" s="632"/>
      <c r="AA1" s="632"/>
      <c r="AB1" s="632" t="str">
        <f>N1</f>
        <v>INDUSTRIAL DEVELOPMENT BOND ACCOUNTS COVERING THE PERIOD JULY 1, 2011, to JUNE 30, 2012</v>
      </c>
      <c r="AC1" s="632"/>
      <c r="AD1" s="632"/>
      <c r="AE1" s="632"/>
      <c r="AF1" s="632"/>
      <c r="AG1" s="632"/>
      <c r="AH1" s="632"/>
      <c r="AI1" s="632"/>
      <c r="AJ1" s="632"/>
      <c r="AK1" s="632"/>
      <c r="AL1" s="632"/>
      <c r="AM1" s="632"/>
      <c r="AN1" s="632"/>
      <c r="AO1" s="619" t="str">
        <f>AB1</f>
        <v>INDUSTRIAL DEVELOPMENT BOND ACCOUNTS COVERING THE PERIOD JULY 1, 2011, to JUNE 30, 2012</v>
      </c>
      <c r="AP1" s="619"/>
      <c r="AQ1" s="619"/>
      <c r="AR1" s="619"/>
      <c r="AS1" s="619"/>
      <c r="AT1" s="619"/>
      <c r="AU1" s="619"/>
      <c r="AV1" s="619"/>
      <c r="AW1" s="619"/>
      <c r="AX1" s="619"/>
      <c r="AY1" s="619"/>
      <c r="AZ1" s="619"/>
      <c r="BA1" s="619"/>
    </row>
    <row r="2" spans="1:53" ht="17.25" customHeight="1" x14ac:dyDescent="0.25">
      <c r="A2" s="632" t="str">
        <f>"ESTIMATE OF NEEDS FOR "&amp;Help!C17+1&amp;"-"&amp;Help!C17+2</f>
        <v>ESTIMATE OF NEEDS FOR 2012-2013</v>
      </c>
      <c r="B2" s="632"/>
      <c r="C2" s="632"/>
      <c r="D2" s="632"/>
      <c r="E2" s="632"/>
      <c r="F2" s="632"/>
      <c r="G2" s="632"/>
      <c r="H2" s="632"/>
      <c r="I2" s="632"/>
      <c r="J2" s="632"/>
      <c r="K2" s="632"/>
      <c r="L2" s="632"/>
      <c r="M2" s="632"/>
      <c r="N2" s="632" t="str">
        <f>"ESTIMATE OF NEEDS FOR "&amp;Help!C17+1&amp;"-"&amp;Help!C17+2</f>
        <v>ESTIMATE OF NEEDS FOR 2012-2013</v>
      </c>
      <c r="O2" s="632"/>
      <c r="P2" s="632"/>
      <c r="Q2" s="632"/>
      <c r="R2" s="632"/>
      <c r="S2" s="632"/>
      <c r="T2" s="632"/>
      <c r="U2" s="632"/>
      <c r="V2" s="632"/>
      <c r="W2" s="632"/>
      <c r="X2" s="632"/>
      <c r="Y2" s="632"/>
      <c r="Z2" s="632"/>
      <c r="AA2" s="632"/>
      <c r="AB2" s="632" t="str">
        <f>"ESTIMATE OF NEEDS FOR "&amp;Help!C17+1&amp;"-"&amp;Help!C17+2</f>
        <v>ESTIMATE OF NEEDS FOR 2012-2013</v>
      </c>
      <c r="AC2" s="632"/>
      <c r="AD2" s="632"/>
      <c r="AE2" s="632"/>
      <c r="AF2" s="632"/>
      <c r="AG2" s="632"/>
      <c r="AH2" s="632"/>
      <c r="AI2" s="632"/>
      <c r="AJ2" s="632"/>
      <c r="AK2" s="632"/>
      <c r="AL2" s="632"/>
      <c r="AM2" s="632"/>
      <c r="AN2" s="632"/>
      <c r="AO2" s="632" t="str">
        <f>"ESTIMATE OF NEEDS FOR "&amp;Help!C17+1&amp;"-"&amp;Help!C17+2</f>
        <v>ESTIMATE OF NEEDS FOR 2012-2013</v>
      </c>
      <c r="AP2" s="632"/>
      <c r="AQ2" s="632"/>
      <c r="AR2" s="632"/>
      <c r="AS2" s="632"/>
      <c r="AT2" s="632"/>
      <c r="AU2" s="632"/>
      <c r="AV2" s="632"/>
      <c r="AW2" s="632"/>
      <c r="AX2" s="632"/>
      <c r="AY2" s="632"/>
      <c r="AZ2" s="632"/>
      <c r="BA2" s="632"/>
    </row>
    <row r="3" spans="1:53" ht="12" customHeight="1" thickBot="1" x14ac:dyDescent="0.25">
      <c r="A3" s="81" t="s">
        <v>407</v>
      </c>
      <c r="M3" s="121" t="s">
        <v>503</v>
      </c>
      <c r="N3" s="81" t="s">
        <v>407</v>
      </c>
      <c r="Z3" s="121" t="s">
        <v>650</v>
      </c>
      <c r="AB3" s="81" t="s">
        <v>407</v>
      </c>
      <c r="AN3" s="121" t="s">
        <v>651</v>
      </c>
      <c r="AO3" s="81" t="s">
        <v>407</v>
      </c>
      <c r="BA3" s="121" t="s">
        <v>652</v>
      </c>
    </row>
    <row r="4" spans="1:53" ht="12" customHeight="1" thickTop="1" thickBot="1" x14ac:dyDescent="0.25">
      <c r="A4" s="122" t="str">
        <f>"Schedule 1, Detail of Bond and Coupon Indebtedness as of June 30, "&amp;Help!C17+1&amp;" - Not Affecting Homesteads (New)"</f>
        <v>Schedule 1, Detail of Bond and Coupon Indebtedness as of June 30, 2012 - Not Affecting Homesteads (New)</v>
      </c>
      <c r="B4" s="123"/>
      <c r="C4" s="123"/>
      <c r="D4" s="123"/>
      <c r="E4" s="123"/>
      <c r="F4" s="123"/>
      <c r="G4" s="123"/>
      <c r="H4" s="123"/>
      <c r="I4" s="123"/>
      <c r="J4" s="123"/>
      <c r="K4" s="123"/>
      <c r="L4" s="123"/>
      <c r="M4" s="124"/>
      <c r="N4" s="122" t="str">
        <f>"Schedule 1, Detail of Bond and Coupon Indebtedness as of June 30, "&amp;Help!C17+1&amp;" - Not Affecting Homesteads (New)"</f>
        <v>Schedule 1, Detail of Bond and Coupon Indebtedness as of June 30, 2012 - Not Affecting Homesteads (New)</v>
      </c>
      <c r="O4" s="123"/>
      <c r="P4" s="123"/>
      <c r="Q4" s="123"/>
      <c r="R4" s="123"/>
      <c r="S4" s="123"/>
      <c r="T4" s="123"/>
      <c r="U4" s="123"/>
      <c r="V4" s="123"/>
      <c r="W4" s="123"/>
      <c r="X4" s="123"/>
      <c r="Y4" s="123"/>
      <c r="Z4" s="123"/>
      <c r="AA4" s="124"/>
      <c r="AB4" s="122" t="str">
        <f>"Schedule 1, Detail of Bond and Coupon Indebtedness as of June 30, "&amp;Help!C17+1&amp;" - Not Affecting Homesteads (New)"</f>
        <v>Schedule 1, Detail of Bond and Coupon Indebtedness as of June 30, 2012 - Not Affecting Homesteads (New)</v>
      </c>
      <c r="AC4" s="123"/>
      <c r="AD4" s="123"/>
      <c r="AE4" s="123"/>
      <c r="AF4" s="123"/>
      <c r="AG4" s="123"/>
      <c r="AH4" s="123"/>
      <c r="AI4" s="123"/>
      <c r="AJ4" s="123"/>
      <c r="AK4" s="123"/>
      <c r="AL4" s="123"/>
      <c r="AM4" s="123"/>
      <c r="AN4" s="124"/>
      <c r="AO4" s="122" t="str">
        <f>"Schedule 1, Detail of Bond and Coupon Indebtedness as of June 30, "&amp;Help!C17+1&amp;" - Not Affecting Homesteads (New)"</f>
        <v>Schedule 1, Detail of Bond and Coupon Indebtedness as of June 30, 2012 - Not Affecting Homesteads (New)</v>
      </c>
      <c r="AP4" s="123"/>
      <c r="AQ4" s="123"/>
      <c r="AR4" s="123"/>
      <c r="AS4" s="123"/>
      <c r="AT4" s="123"/>
      <c r="AU4" s="123"/>
      <c r="AV4" s="123"/>
      <c r="AW4" s="123"/>
      <c r="AX4" s="123"/>
      <c r="AY4" s="123"/>
      <c r="AZ4" s="123"/>
      <c r="BA4" s="124"/>
    </row>
    <row r="5" spans="1:53" ht="12" customHeight="1" thickTop="1" x14ac:dyDescent="0.2">
      <c r="A5" s="92" t="s">
        <v>467</v>
      </c>
      <c r="B5" s="93"/>
      <c r="C5" s="93"/>
      <c r="D5" s="93"/>
      <c r="E5" s="93"/>
      <c r="F5" s="93"/>
      <c r="G5" s="93"/>
      <c r="H5" s="93"/>
      <c r="I5" s="93"/>
      <c r="J5" s="93"/>
      <c r="K5" s="93"/>
      <c r="L5" s="621"/>
      <c r="M5" s="609"/>
      <c r="N5" s="92" t="s">
        <v>467</v>
      </c>
      <c r="O5" s="93"/>
      <c r="P5" s="93"/>
      <c r="R5" s="93"/>
      <c r="S5" s="93"/>
      <c r="T5" s="93"/>
      <c r="U5" s="93"/>
      <c r="V5" s="93"/>
      <c r="W5" s="93"/>
      <c r="X5" s="93"/>
      <c r="Y5" s="93"/>
      <c r="Z5" s="621"/>
      <c r="AA5" s="609"/>
      <c r="AB5" s="92" t="s">
        <v>467</v>
      </c>
      <c r="AC5" s="93"/>
      <c r="AD5" s="93"/>
      <c r="AE5" s="93"/>
      <c r="AF5" s="93"/>
      <c r="AG5" s="93"/>
      <c r="AH5" s="93"/>
      <c r="AI5" s="93"/>
      <c r="AJ5" s="93"/>
      <c r="AK5" s="93"/>
      <c r="AL5" s="93"/>
      <c r="AM5" s="621"/>
      <c r="AN5" s="609"/>
      <c r="AO5" s="92" t="s">
        <v>467</v>
      </c>
      <c r="AP5" s="93"/>
      <c r="AQ5" s="93"/>
      <c r="AR5" s="93"/>
      <c r="AS5" s="93"/>
      <c r="AT5" s="93"/>
      <c r="AU5" s="93"/>
      <c r="AV5" s="93"/>
      <c r="AW5" s="93"/>
      <c r="AX5" s="93"/>
      <c r="AY5" s="93"/>
      <c r="AZ5" s="621"/>
      <c r="BA5" s="609"/>
    </row>
    <row r="6" spans="1:53" ht="12" customHeight="1" thickBot="1" x14ac:dyDescent="0.25">
      <c r="A6" s="105"/>
      <c r="B6" s="106"/>
      <c r="C6" s="106"/>
      <c r="D6" s="106"/>
      <c r="E6" s="106"/>
      <c r="F6" s="106"/>
      <c r="G6" s="106"/>
      <c r="H6" s="106"/>
      <c r="I6" s="106"/>
      <c r="J6" s="106"/>
      <c r="K6" s="106"/>
      <c r="L6" s="596" t="s">
        <v>468</v>
      </c>
      <c r="M6" s="597"/>
      <c r="N6" s="105"/>
      <c r="O6" s="106"/>
      <c r="P6" s="106"/>
      <c r="R6" s="106"/>
      <c r="S6" s="106"/>
      <c r="T6" s="106"/>
      <c r="U6" s="106"/>
      <c r="V6" s="106"/>
      <c r="W6" s="106"/>
      <c r="X6" s="106"/>
      <c r="Y6" s="106"/>
      <c r="Z6" s="596" t="s">
        <v>468</v>
      </c>
      <c r="AA6" s="597"/>
      <c r="AB6" s="105"/>
      <c r="AC6" s="106"/>
      <c r="AD6" s="106"/>
      <c r="AE6" s="106"/>
      <c r="AF6" s="106"/>
      <c r="AG6" s="106"/>
      <c r="AH6" s="106"/>
      <c r="AI6" s="106"/>
      <c r="AJ6" s="106"/>
      <c r="AK6" s="106"/>
      <c r="AL6" s="106"/>
      <c r="AM6" s="596" t="s">
        <v>468</v>
      </c>
      <c r="AN6" s="597"/>
      <c r="AO6" s="105"/>
      <c r="AP6" s="106"/>
      <c r="AQ6" s="106"/>
      <c r="AR6" s="106"/>
      <c r="AS6" s="106"/>
      <c r="AT6" s="106"/>
      <c r="AU6" s="106"/>
      <c r="AV6" s="106"/>
      <c r="AW6" s="106"/>
      <c r="AX6" s="106"/>
      <c r="AY6" s="106"/>
      <c r="AZ6" s="596" t="s">
        <v>468</v>
      </c>
      <c r="BA6" s="597"/>
    </row>
    <row r="7" spans="1:53" ht="12" customHeight="1" thickTop="1" x14ac:dyDescent="0.2">
      <c r="A7" s="92" t="s">
        <v>469</v>
      </c>
      <c r="B7" s="93"/>
      <c r="C7" s="93"/>
      <c r="D7" s="93"/>
      <c r="E7" s="93"/>
      <c r="F7" s="93"/>
      <c r="G7" s="93"/>
      <c r="H7" s="93"/>
      <c r="I7" s="93"/>
      <c r="J7" s="93"/>
      <c r="K7" s="93"/>
      <c r="L7" s="672">
        <v>31959</v>
      </c>
      <c r="M7" s="673"/>
      <c r="N7" s="92" t="s">
        <v>469</v>
      </c>
      <c r="O7" s="93"/>
      <c r="P7" s="93"/>
      <c r="Q7" s="93"/>
      <c r="R7" s="93"/>
      <c r="S7" s="93"/>
      <c r="T7" s="93"/>
      <c r="U7" s="93"/>
      <c r="V7" s="93"/>
      <c r="W7" s="93"/>
      <c r="X7" s="93"/>
      <c r="Y7" s="93"/>
      <c r="Z7" s="672">
        <v>31959</v>
      </c>
      <c r="AA7" s="673"/>
      <c r="AB7" s="92" t="s">
        <v>469</v>
      </c>
      <c r="AC7" s="93"/>
      <c r="AD7" s="93"/>
      <c r="AE7" s="93"/>
      <c r="AF7" s="93"/>
      <c r="AG7" s="93"/>
      <c r="AH7" s="93"/>
      <c r="AI7" s="93"/>
      <c r="AJ7" s="93"/>
      <c r="AK7" s="93"/>
      <c r="AL7" s="93"/>
      <c r="AM7" s="672">
        <v>31959</v>
      </c>
      <c r="AN7" s="673"/>
      <c r="AO7" s="92" t="s">
        <v>469</v>
      </c>
      <c r="AP7" s="93"/>
      <c r="AQ7" s="93"/>
      <c r="AR7" s="93"/>
      <c r="AS7" s="93"/>
      <c r="AT7" s="93"/>
      <c r="AU7" s="93"/>
      <c r="AV7" s="93"/>
      <c r="AW7" s="93"/>
      <c r="AX7" s="93"/>
      <c r="AY7" s="93"/>
      <c r="AZ7" s="672">
        <v>31959</v>
      </c>
      <c r="BA7" s="673"/>
    </row>
    <row r="8" spans="1:53" ht="12" customHeight="1" x14ac:dyDescent="0.2">
      <c r="A8" s="133" t="s">
        <v>470</v>
      </c>
      <c r="B8" s="116"/>
      <c r="C8" s="116"/>
      <c r="D8" s="116"/>
      <c r="E8" s="116"/>
      <c r="F8" s="116"/>
      <c r="G8" s="116"/>
      <c r="H8" s="116"/>
      <c r="I8" s="116"/>
      <c r="J8" s="116"/>
      <c r="K8" s="116"/>
      <c r="L8" s="676">
        <v>31959</v>
      </c>
      <c r="M8" s="677"/>
      <c r="N8" s="133" t="s">
        <v>470</v>
      </c>
      <c r="O8" s="116"/>
      <c r="P8" s="116"/>
      <c r="Q8" s="116"/>
      <c r="R8" s="116"/>
      <c r="S8" s="116"/>
      <c r="T8" s="116"/>
      <c r="U8" s="116"/>
      <c r="V8" s="116"/>
      <c r="W8" s="116"/>
      <c r="X8" s="116"/>
      <c r="Y8" s="116"/>
      <c r="Z8" s="676">
        <v>31959</v>
      </c>
      <c r="AA8" s="677"/>
      <c r="AB8" s="133" t="s">
        <v>470</v>
      </c>
      <c r="AC8" s="116"/>
      <c r="AD8" s="116"/>
      <c r="AE8" s="116"/>
      <c r="AF8" s="116"/>
      <c r="AG8" s="116"/>
      <c r="AH8" s="116"/>
      <c r="AI8" s="116"/>
      <c r="AJ8" s="116"/>
      <c r="AK8" s="116"/>
      <c r="AL8" s="116"/>
      <c r="AM8" s="676">
        <v>31959</v>
      </c>
      <c r="AN8" s="677"/>
      <c r="AO8" s="133" t="s">
        <v>470</v>
      </c>
      <c r="AP8" s="116"/>
      <c r="AQ8" s="116"/>
      <c r="AR8" s="116"/>
      <c r="AS8" s="116"/>
      <c r="AT8" s="116"/>
      <c r="AU8" s="116"/>
      <c r="AV8" s="116"/>
      <c r="AW8" s="116"/>
      <c r="AX8" s="116"/>
      <c r="AY8" s="116"/>
      <c r="AZ8" s="676">
        <v>31959</v>
      </c>
      <c r="BA8" s="677"/>
    </row>
    <row r="9" spans="1:53" ht="12" customHeight="1" x14ac:dyDescent="0.2">
      <c r="A9" s="134" t="s">
        <v>471</v>
      </c>
      <c r="B9" s="135"/>
      <c r="C9" s="135"/>
      <c r="D9" s="135"/>
      <c r="E9" s="135"/>
      <c r="F9" s="135"/>
      <c r="G9" s="135"/>
      <c r="H9" s="135"/>
      <c r="I9" s="135"/>
      <c r="J9" s="135"/>
      <c r="K9" s="136"/>
      <c r="L9" s="678"/>
      <c r="M9" s="679"/>
      <c r="N9" s="134" t="s">
        <v>471</v>
      </c>
      <c r="O9" s="135"/>
      <c r="P9" s="135"/>
      <c r="R9" s="135"/>
      <c r="S9" s="135"/>
      <c r="T9" s="135"/>
      <c r="U9" s="135"/>
      <c r="V9" s="135"/>
      <c r="W9" s="135"/>
      <c r="X9" s="135"/>
      <c r="Y9" s="136"/>
      <c r="Z9" s="678"/>
      <c r="AA9" s="679"/>
      <c r="AB9" s="134" t="s">
        <v>471</v>
      </c>
      <c r="AC9" s="135"/>
      <c r="AD9" s="135"/>
      <c r="AE9" s="135"/>
      <c r="AF9" s="135"/>
      <c r="AG9" s="135"/>
      <c r="AH9" s="135"/>
      <c r="AI9" s="135"/>
      <c r="AJ9" s="135"/>
      <c r="AK9" s="135"/>
      <c r="AL9" s="136"/>
      <c r="AM9" s="678"/>
      <c r="AN9" s="679"/>
      <c r="AO9" s="134" t="s">
        <v>471</v>
      </c>
      <c r="AP9" s="135"/>
      <c r="AQ9" s="135"/>
      <c r="AR9" s="135"/>
      <c r="AS9" s="135"/>
      <c r="AT9" s="135"/>
      <c r="AU9" s="135"/>
      <c r="AV9" s="135"/>
      <c r="AW9" s="135"/>
      <c r="AX9" s="135"/>
      <c r="AY9" s="136"/>
      <c r="AZ9" s="678"/>
      <c r="BA9" s="679"/>
    </row>
    <row r="10" spans="1:53" ht="12" customHeight="1" x14ac:dyDescent="0.2">
      <c r="A10" s="91" t="s">
        <v>472</v>
      </c>
      <c r="B10" s="72"/>
      <c r="C10" s="72"/>
      <c r="D10" s="72"/>
      <c r="E10" s="72"/>
      <c r="F10" s="72"/>
      <c r="G10" s="72"/>
      <c r="H10" s="72"/>
      <c r="I10" s="72"/>
      <c r="J10" s="72"/>
      <c r="K10" s="83"/>
      <c r="L10" s="674"/>
      <c r="M10" s="675"/>
      <c r="N10" s="91" t="s">
        <v>472</v>
      </c>
      <c r="O10" s="72"/>
      <c r="P10" s="72"/>
      <c r="R10" s="72"/>
      <c r="S10" s="72"/>
      <c r="T10" s="72"/>
      <c r="U10" s="72"/>
      <c r="V10" s="72"/>
      <c r="W10" s="72"/>
      <c r="X10" s="72"/>
      <c r="Y10" s="83"/>
      <c r="Z10" s="674"/>
      <c r="AA10" s="675"/>
      <c r="AB10" s="91" t="s">
        <v>472</v>
      </c>
      <c r="AC10" s="72"/>
      <c r="AD10" s="72"/>
      <c r="AE10" s="72"/>
      <c r="AF10" s="72"/>
      <c r="AG10" s="72"/>
      <c r="AH10" s="72"/>
      <c r="AI10" s="72"/>
      <c r="AJ10" s="72"/>
      <c r="AK10" s="72"/>
      <c r="AL10" s="83"/>
      <c r="AM10" s="674"/>
      <c r="AN10" s="675"/>
      <c r="AO10" s="91" t="s">
        <v>472</v>
      </c>
      <c r="AP10" s="72"/>
      <c r="AQ10" s="72"/>
      <c r="AR10" s="72"/>
      <c r="AS10" s="72"/>
      <c r="AT10" s="72"/>
      <c r="AU10" s="72"/>
      <c r="AV10" s="72"/>
      <c r="AW10" s="72"/>
      <c r="AX10" s="72"/>
      <c r="AY10" s="83"/>
      <c r="AZ10" s="674"/>
      <c r="BA10" s="675"/>
    </row>
    <row r="11" spans="1:53" ht="12" customHeight="1" x14ac:dyDescent="0.2">
      <c r="A11" s="137" t="s">
        <v>473</v>
      </c>
      <c r="B11" s="116"/>
      <c r="C11" s="116"/>
      <c r="D11" s="116"/>
      <c r="E11" s="116"/>
      <c r="F11" s="116"/>
      <c r="G11" s="116"/>
      <c r="H11" s="116"/>
      <c r="I11" s="116"/>
      <c r="J11" s="116"/>
      <c r="K11" s="138"/>
      <c r="L11" s="682">
        <v>33420</v>
      </c>
      <c r="M11" s="675"/>
      <c r="N11" s="137" t="s">
        <v>473</v>
      </c>
      <c r="O11" s="116"/>
      <c r="P11" s="116"/>
      <c r="R11" s="116"/>
      <c r="S11" s="116"/>
      <c r="T11" s="116"/>
      <c r="U11" s="116"/>
      <c r="V11" s="116"/>
      <c r="W11" s="116"/>
      <c r="X11" s="116"/>
      <c r="Y11" s="138"/>
      <c r="Z11" s="682">
        <v>33420</v>
      </c>
      <c r="AA11" s="675"/>
      <c r="AB11" s="137" t="s">
        <v>473</v>
      </c>
      <c r="AC11" s="116"/>
      <c r="AD11" s="116"/>
      <c r="AE11" s="116"/>
      <c r="AF11" s="116"/>
      <c r="AG11" s="116"/>
      <c r="AH11" s="116"/>
      <c r="AI11" s="116"/>
      <c r="AJ11" s="116"/>
      <c r="AK11" s="116"/>
      <c r="AL11" s="138"/>
      <c r="AM11" s="682">
        <v>33420</v>
      </c>
      <c r="AN11" s="675"/>
      <c r="AO11" s="137" t="s">
        <v>473</v>
      </c>
      <c r="AP11" s="116"/>
      <c r="AQ11" s="116"/>
      <c r="AR11" s="116"/>
      <c r="AS11" s="116"/>
      <c r="AT11" s="116"/>
      <c r="AU11" s="116"/>
      <c r="AV11" s="116"/>
      <c r="AW11" s="116"/>
      <c r="AX11" s="116"/>
      <c r="AY11" s="138"/>
      <c r="AZ11" s="682">
        <v>33420</v>
      </c>
      <c r="BA11" s="675"/>
    </row>
    <row r="12" spans="1:53" ht="12" customHeight="1" x14ac:dyDescent="0.2">
      <c r="A12" s="142" t="s">
        <v>474</v>
      </c>
      <c r="B12" s="131"/>
      <c r="C12" s="131"/>
      <c r="D12" s="131"/>
      <c r="E12" s="131"/>
      <c r="F12" s="131"/>
      <c r="G12" s="131"/>
      <c r="H12" s="131"/>
      <c r="I12" s="131"/>
      <c r="J12" s="131"/>
      <c r="K12" s="132"/>
      <c r="L12" s="570">
        <v>0</v>
      </c>
      <c r="M12" s="572"/>
      <c r="N12" s="142" t="s">
        <v>474</v>
      </c>
      <c r="O12" s="131"/>
      <c r="P12" s="131"/>
      <c r="Q12" s="131"/>
      <c r="R12" s="131"/>
      <c r="S12" s="131"/>
      <c r="T12" s="131"/>
      <c r="U12" s="131"/>
      <c r="V12" s="131"/>
      <c r="W12" s="131"/>
      <c r="X12" s="131"/>
      <c r="Y12" s="132"/>
      <c r="Z12" s="570">
        <v>0</v>
      </c>
      <c r="AA12" s="572"/>
      <c r="AB12" s="142" t="s">
        <v>474</v>
      </c>
      <c r="AC12" s="131"/>
      <c r="AD12" s="131"/>
      <c r="AE12" s="131"/>
      <c r="AF12" s="131"/>
      <c r="AG12" s="131"/>
      <c r="AH12" s="131"/>
      <c r="AI12" s="131"/>
      <c r="AJ12" s="131"/>
      <c r="AK12" s="131"/>
      <c r="AL12" s="132"/>
      <c r="AM12" s="570">
        <v>0</v>
      </c>
      <c r="AN12" s="572"/>
      <c r="AO12" s="142" t="s">
        <v>474</v>
      </c>
      <c r="AP12" s="131"/>
      <c r="AQ12" s="131"/>
      <c r="AR12" s="131"/>
      <c r="AS12" s="131"/>
      <c r="AT12" s="131"/>
      <c r="AU12" s="131"/>
      <c r="AV12" s="131"/>
      <c r="AW12" s="131"/>
      <c r="AX12" s="131"/>
      <c r="AY12" s="132"/>
      <c r="AZ12" s="570">
        <v>0</v>
      </c>
      <c r="BA12" s="572"/>
    </row>
    <row r="13" spans="1:53" ht="12" customHeight="1" x14ac:dyDescent="0.2">
      <c r="A13" s="143" t="s">
        <v>475</v>
      </c>
      <c r="B13" s="135"/>
      <c r="C13" s="135"/>
      <c r="D13" s="135"/>
      <c r="E13" s="135"/>
      <c r="F13" s="135"/>
      <c r="G13" s="135"/>
      <c r="H13" s="135"/>
      <c r="I13" s="135"/>
      <c r="J13" s="135"/>
      <c r="K13" s="136"/>
      <c r="L13" s="674"/>
      <c r="M13" s="675"/>
      <c r="N13" s="143" t="s">
        <v>475</v>
      </c>
      <c r="O13" s="135"/>
      <c r="P13" s="135"/>
      <c r="R13" s="135"/>
      <c r="S13" s="135"/>
      <c r="T13" s="135"/>
      <c r="U13" s="135"/>
      <c r="V13" s="135"/>
      <c r="W13" s="135"/>
      <c r="X13" s="135"/>
      <c r="Y13" s="136"/>
      <c r="Z13" s="674"/>
      <c r="AA13" s="675"/>
      <c r="AB13" s="143" t="s">
        <v>475</v>
      </c>
      <c r="AC13" s="135"/>
      <c r="AD13" s="135"/>
      <c r="AE13" s="135"/>
      <c r="AF13" s="135"/>
      <c r="AG13" s="135"/>
      <c r="AH13" s="135"/>
      <c r="AI13" s="135"/>
      <c r="AJ13" s="135"/>
      <c r="AK13" s="135"/>
      <c r="AL13" s="136"/>
      <c r="AM13" s="674"/>
      <c r="AN13" s="675"/>
      <c r="AO13" s="143" t="s">
        <v>475</v>
      </c>
      <c r="AP13" s="135"/>
      <c r="AQ13" s="135"/>
      <c r="AR13" s="135"/>
      <c r="AS13" s="135"/>
      <c r="AT13" s="135"/>
      <c r="AU13" s="135"/>
      <c r="AV13" s="135"/>
      <c r="AW13" s="135"/>
      <c r="AX13" s="135"/>
      <c r="AY13" s="136"/>
      <c r="AZ13" s="674"/>
      <c r="BA13" s="675"/>
    </row>
    <row r="14" spans="1:53" ht="12" customHeight="1" x14ac:dyDescent="0.2">
      <c r="A14" s="137" t="s">
        <v>476</v>
      </c>
      <c r="B14" s="116"/>
      <c r="C14" s="116"/>
      <c r="D14" s="116"/>
      <c r="E14" s="116"/>
      <c r="F14" s="116"/>
      <c r="G14" s="116"/>
      <c r="H14" s="116"/>
      <c r="I14" s="116"/>
      <c r="J14" s="116"/>
      <c r="K14" s="138"/>
      <c r="L14" s="676">
        <v>42917</v>
      </c>
      <c r="M14" s="677"/>
      <c r="N14" s="137" t="s">
        <v>476</v>
      </c>
      <c r="O14" s="116"/>
      <c r="P14" s="116"/>
      <c r="R14" s="116"/>
      <c r="S14" s="116"/>
      <c r="T14" s="116"/>
      <c r="U14" s="116"/>
      <c r="V14" s="116"/>
      <c r="W14" s="116"/>
      <c r="X14" s="116"/>
      <c r="Y14" s="138"/>
      <c r="Z14" s="676">
        <v>42917</v>
      </c>
      <c r="AA14" s="677"/>
      <c r="AB14" s="137" t="s">
        <v>476</v>
      </c>
      <c r="AC14" s="116"/>
      <c r="AD14" s="116"/>
      <c r="AE14" s="116"/>
      <c r="AF14" s="116"/>
      <c r="AG14" s="116"/>
      <c r="AH14" s="116"/>
      <c r="AI14" s="116"/>
      <c r="AJ14" s="116"/>
      <c r="AK14" s="116"/>
      <c r="AL14" s="138"/>
      <c r="AM14" s="676">
        <v>42917</v>
      </c>
      <c r="AN14" s="677"/>
      <c r="AO14" s="137" t="s">
        <v>476</v>
      </c>
      <c r="AP14" s="116"/>
      <c r="AQ14" s="116"/>
      <c r="AR14" s="116"/>
      <c r="AS14" s="116"/>
      <c r="AT14" s="116"/>
      <c r="AU14" s="116"/>
      <c r="AV14" s="116"/>
      <c r="AW14" s="116"/>
      <c r="AX14" s="116"/>
      <c r="AY14" s="138"/>
      <c r="AZ14" s="676">
        <v>42917</v>
      </c>
      <c r="BA14" s="677"/>
    </row>
    <row r="15" spans="1:53" ht="12" customHeight="1" thickBot="1" x14ac:dyDescent="0.25">
      <c r="A15" s="144" t="s">
        <v>477</v>
      </c>
      <c r="B15" s="140"/>
      <c r="C15" s="140"/>
      <c r="D15" s="140"/>
      <c r="E15" s="140"/>
      <c r="F15" s="140"/>
      <c r="G15" s="140"/>
      <c r="H15" s="140"/>
      <c r="I15" s="140"/>
      <c r="J15" s="140"/>
      <c r="K15" s="141"/>
      <c r="L15" s="637">
        <v>0</v>
      </c>
      <c r="M15" s="638"/>
      <c r="N15" s="144" t="s">
        <v>477</v>
      </c>
      <c r="O15" s="140"/>
      <c r="P15" s="140"/>
      <c r="Q15" s="135"/>
      <c r="R15" s="140"/>
      <c r="S15" s="140"/>
      <c r="T15" s="140"/>
      <c r="U15" s="140"/>
      <c r="V15" s="140"/>
      <c r="W15" s="140"/>
      <c r="X15" s="140"/>
      <c r="Y15" s="141"/>
      <c r="Z15" s="637">
        <v>0</v>
      </c>
      <c r="AA15" s="638"/>
      <c r="AB15" s="144" t="s">
        <v>477</v>
      </c>
      <c r="AC15" s="140"/>
      <c r="AD15" s="140"/>
      <c r="AE15" s="140"/>
      <c r="AF15" s="140"/>
      <c r="AG15" s="140"/>
      <c r="AH15" s="140"/>
      <c r="AI15" s="140"/>
      <c r="AJ15" s="140"/>
      <c r="AK15" s="140"/>
      <c r="AL15" s="141"/>
      <c r="AM15" s="637">
        <v>0</v>
      </c>
      <c r="AN15" s="638"/>
      <c r="AO15" s="144" t="s">
        <v>477</v>
      </c>
      <c r="AP15" s="140"/>
      <c r="AQ15" s="140"/>
      <c r="AR15" s="140"/>
      <c r="AS15" s="140"/>
      <c r="AT15" s="140"/>
      <c r="AU15" s="140"/>
      <c r="AV15" s="140"/>
      <c r="AW15" s="140"/>
      <c r="AX15" s="140"/>
      <c r="AY15" s="141"/>
      <c r="AZ15" s="637">
        <v>0</v>
      </c>
      <c r="BA15" s="638"/>
    </row>
    <row r="16" spans="1:53" ht="12" customHeight="1" thickTop="1" x14ac:dyDescent="0.2">
      <c r="A16" s="127" t="s">
        <v>478</v>
      </c>
      <c r="B16" s="128"/>
      <c r="C16" s="128"/>
      <c r="D16" s="128"/>
      <c r="E16" s="128"/>
      <c r="F16" s="128"/>
      <c r="G16" s="128"/>
      <c r="H16" s="128"/>
      <c r="I16" s="128"/>
      <c r="J16" s="128"/>
      <c r="K16" s="129"/>
      <c r="L16" s="576">
        <v>0</v>
      </c>
      <c r="M16" s="578"/>
      <c r="N16" s="127" t="s">
        <v>478</v>
      </c>
      <c r="O16" s="128"/>
      <c r="P16" s="128"/>
      <c r="Q16" s="128"/>
      <c r="R16" s="128"/>
      <c r="S16" s="128"/>
      <c r="T16" s="128"/>
      <c r="U16" s="128"/>
      <c r="V16" s="128"/>
      <c r="W16" s="128"/>
      <c r="X16" s="128"/>
      <c r="Y16" s="129"/>
      <c r="Z16" s="576">
        <v>0</v>
      </c>
      <c r="AA16" s="578"/>
      <c r="AB16" s="127" t="s">
        <v>478</v>
      </c>
      <c r="AC16" s="128"/>
      <c r="AD16" s="128"/>
      <c r="AE16" s="128"/>
      <c r="AF16" s="128"/>
      <c r="AG16" s="128"/>
      <c r="AH16" s="128"/>
      <c r="AI16" s="128"/>
      <c r="AJ16" s="128"/>
      <c r="AK16" s="128"/>
      <c r="AL16" s="129"/>
      <c r="AM16" s="576">
        <v>0</v>
      </c>
      <c r="AN16" s="578"/>
      <c r="AO16" s="127" t="s">
        <v>478</v>
      </c>
      <c r="AP16" s="128"/>
      <c r="AQ16" s="128"/>
      <c r="AR16" s="128"/>
      <c r="AS16" s="128"/>
      <c r="AT16" s="128"/>
      <c r="AU16" s="128"/>
      <c r="AV16" s="128"/>
      <c r="AW16" s="128"/>
      <c r="AX16" s="128"/>
      <c r="AY16" s="129"/>
      <c r="AZ16" s="576">
        <v>0</v>
      </c>
      <c r="BA16" s="578"/>
    </row>
    <row r="17" spans="1:53" ht="12" customHeight="1" x14ac:dyDescent="0.2">
      <c r="A17" s="130" t="s">
        <v>479</v>
      </c>
      <c r="B17" s="131"/>
      <c r="C17" s="131"/>
      <c r="D17" s="131"/>
      <c r="E17" s="131"/>
      <c r="F17" s="131"/>
      <c r="G17" s="131"/>
      <c r="H17" s="131"/>
      <c r="I17" s="131"/>
      <c r="J17" s="131"/>
      <c r="K17" s="132"/>
      <c r="L17" s="570">
        <v>0</v>
      </c>
      <c r="M17" s="572"/>
      <c r="N17" s="130" t="s">
        <v>479</v>
      </c>
      <c r="O17" s="131"/>
      <c r="P17" s="131"/>
      <c r="Q17" s="131"/>
      <c r="R17" s="131"/>
      <c r="S17" s="131"/>
      <c r="T17" s="131"/>
      <c r="U17" s="131"/>
      <c r="V17" s="131"/>
      <c r="W17" s="131"/>
      <c r="X17" s="131"/>
      <c r="Y17" s="132"/>
      <c r="Z17" s="570">
        <v>0</v>
      </c>
      <c r="AA17" s="572"/>
      <c r="AB17" s="130" t="s">
        <v>479</v>
      </c>
      <c r="AC17" s="131"/>
      <c r="AD17" s="131"/>
      <c r="AE17" s="131"/>
      <c r="AF17" s="131"/>
      <c r="AG17" s="131"/>
      <c r="AH17" s="131"/>
      <c r="AI17" s="131"/>
      <c r="AJ17" s="131"/>
      <c r="AK17" s="131"/>
      <c r="AL17" s="132"/>
      <c r="AM17" s="570">
        <v>0</v>
      </c>
      <c r="AN17" s="572"/>
      <c r="AO17" s="130" t="s">
        <v>479</v>
      </c>
      <c r="AP17" s="131"/>
      <c r="AQ17" s="131"/>
      <c r="AR17" s="131"/>
      <c r="AS17" s="131"/>
      <c r="AT17" s="131"/>
      <c r="AU17" s="131"/>
      <c r="AV17" s="131"/>
      <c r="AW17" s="131"/>
      <c r="AX17" s="131"/>
      <c r="AY17" s="132"/>
      <c r="AZ17" s="570">
        <v>0</v>
      </c>
      <c r="BA17" s="572"/>
    </row>
    <row r="18" spans="1:53" ht="12" customHeight="1" x14ac:dyDescent="0.2">
      <c r="A18" s="130" t="s">
        <v>481</v>
      </c>
      <c r="B18" s="131"/>
      <c r="C18" s="131"/>
      <c r="D18" s="131"/>
      <c r="E18" s="131"/>
      <c r="F18" s="131"/>
      <c r="G18" s="131"/>
      <c r="H18" s="131"/>
      <c r="I18" s="131"/>
      <c r="J18" s="131"/>
      <c r="K18" s="132"/>
      <c r="L18" s="665"/>
      <c r="M18" s="583"/>
      <c r="N18" s="130" t="s">
        <v>481</v>
      </c>
      <c r="O18" s="131"/>
      <c r="P18" s="131"/>
      <c r="Q18" s="131"/>
      <c r="R18" s="131"/>
      <c r="S18" s="131"/>
      <c r="T18" s="131"/>
      <c r="U18" s="131"/>
      <c r="V18" s="131"/>
      <c r="W18" s="131"/>
      <c r="X18" s="131"/>
      <c r="Y18" s="132"/>
      <c r="Z18" s="665"/>
      <c r="AA18" s="583"/>
      <c r="AB18" s="130" t="s">
        <v>481</v>
      </c>
      <c r="AC18" s="131"/>
      <c r="AD18" s="131"/>
      <c r="AE18" s="131"/>
      <c r="AF18" s="131"/>
      <c r="AG18" s="131"/>
      <c r="AH18" s="131"/>
      <c r="AI18" s="131"/>
      <c r="AJ18" s="131"/>
      <c r="AK18" s="131"/>
      <c r="AL18" s="132"/>
      <c r="AM18" s="665"/>
      <c r="AN18" s="583"/>
      <c r="AO18" s="130" t="s">
        <v>481</v>
      </c>
      <c r="AP18" s="131"/>
      <c r="AQ18" s="131"/>
      <c r="AR18" s="131"/>
      <c r="AS18" s="131"/>
      <c r="AT18" s="131"/>
      <c r="AU18" s="131"/>
      <c r="AV18" s="131"/>
      <c r="AW18" s="131"/>
      <c r="AX18" s="131"/>
      <c r="AY18" s="132"/>
      <c r="AZ18" s="665"/>
      <c r="BA18" s="583"/>
    </row>
    <row r="19" spans="1:53" ht="12" customHeight="1" x14ac:dyDescent="0.2">
      <c r="A19" s="142" t="s">
        <v>482</v>
      </c>
      <c r="B19" s="131"/>
      <c r="C19" s="131"/>
      <c r="D19" s="131"/>
      <c r="E19" s="131"/>
      <c r="F19" s="131"/>
      <c r="G19" s="131"/>
      <c r="H19" s="131"/>
      <c r="I19" s="131"/>
      <c r="J19" s="131"/>
      <c r="K19" s="132"/>
      <c r="L19" s="587">
        <f>L16-L17</f>
        <v>0</v>
      </c>
      <c r="M19" s="589"/>
      <c r="N19" s="142" t="s">
        <v>482</v>
      </c>
      <c r="O19" s="131"/>
      <c r="P19" s="131"/>
      <c r="Q19" s="131"/>
      <c r="R19" s="131"/>
      <c r="S19" s="131"/>
      <c r="T19" s="131"/>
      <c r="U19" s="131"/>
      <c r="V19" s="131"/>
      <c r="W19" s="131"/>
      <c r="X19" s="131"/>
      <c r="Y19" s="132"/>
      <c r="Z19" s="587">
        <f>Z16-Z17</f>
        <v>0</v>
      </c>
      <c r="AA19" s="589"/>
      <c r="AB19" s="142" t="s">
        <v>482</v>
      </c>
      <c r="AC19" s="131"/>
      <c r="AD19" s="131"/>
      <c r="AE19" s="131"/>
      <c r="AF19" s="131"/>
      <c r="AG19" s="131"/>
      <c r="AH19" s="131"/>
      <c r="AI19" s="131"/>
      <c r="AJ19" s="131"/>
      <c r="AK19" s="131"/>
      <c r="AL19" s="132"/>
      <c r="AM19" s="587">
        <f>AM16-AM17</f>
        <v>0</v>
      </c>
      <c r="AN19" s="589"/>
      <c r="AO19" s="142" t="s">
        <v>482</v>
      </c>
      <c r="AP19" s="131"/>
      <c r="AQ19" s="131"/>
      <c r="AR19" s="131"/>
      <c r="AS19" s="131"/>
      <c r="AT19" s="131"/>
      <c r="AU19" s="131"/>
      <c r="AV19" s="131"/>
      <c r="AW19" s="131"/>
      <c r="AX19" s="131"/>
      <c r="AY19" s="132"/>
      <c r="AZ19" s="587">
        <f>AZ16-AZ17</f>
        <v>0</v>
      </c>
      <c r="BA19" s="589"/>
    </row>
    <row r="20" spans="1:53" ht="12" customHeight="1" x14ac:dyDescent="0.2">
      <c r="A20" s="142" t="s">
        <v>483</v>
      </c>
      <c r="B20" s="131"/>
      <c r="C20" s="131"/>
      <c r="D20" s="131"/>
      <c r="E20" s="131"/>
      <c r="F20" s="131"/>
      <c r="G20" s="131"/>
      <c r="H20" s="131"/>
      <c r="I20" s="131"/>
      <c r="J20" s="131"/>
      <c r="K20" s="132"/>
      <c r="L20" s="662">
        <v>1</v>
      </c>
      <c r="M20" s="664"/>
      <c r="N20" s="142" t="s">
        <v>483</v>
      </c>
      <c r="O20" s="131"/>
      <c r="P20" s="131"/>
      <c r="Q20" s="131"/>
      <c r="R20" s="131"/>
      <c r="S20" s="131"/>
      <c r="T20" s="131"/>
      <c r="U20" s="131"/>
      <c r="V20" s="131"/>
      <c r="W20" s="131"/>
      <c r="X20" s="131"/>
      <c r="Y20" s="132"/>
      <c r="Z20" s="662">
        <v>1</v>
      </c>
      <c r="AA20" s="664"/>
      <c r="AB20" s="142" t="s">
        <v>483</v>
      </c>
      <c r="AC20" s="131"/>
      <c r="AD20" s="131"/>
      <c r="AE20" s="131"/>
      <c r="AF20" s="131"/>
      <c r="AG20" s="131"/>
      <c r="AH20" s="131"/>
      <c r="AI20" s="131"/>
      <c r="AJ20" s="131"/>
      <c r="AK20" s="131"/>
      <c r="AL20" s="132"/>
      <c r="AM20" s="662">
        <v>1</v>
      </c>
      <c r="AN20" s="664"/>
      <c r="AO20" s="142" t="s">
        <v>483</v>
      </c>
      <c r="AP20" s="131"/>
      <c r="AQ20" s="131"/>
      <c r="AR20" s="131"/>
      <c r="AS20" s="131"/>
      <c r="AT20" s="131"/>
      <c r="AU20" s="131"/>
      <c r="AV20" s="131"/>
      <c r="AW20" s="131"/>
      <c r="AX20" s="131"/>
      <c r="AY20" s="132"/>
      <c r="AZ20" s="662">
        <v>1</v>
      </c>
      <c r="BA20" s="664"/>
    </row>
    <row r="21" spans="1:53" ht="12" customHeight="1" x14ac:dyDescent="0.2">
      <c r="A21" s="142" t="s">
        <v>484</v>
      </c>
      <c r="B21" s="131"/>
      <c r="C21" s="131"/>
      <c r="D21" s="131"/>
      <c r="E21" s="131"/>
      <c r="F21" s="131"/>
      <c r="G21" s="131"/>
      <c r="H21" s="131"/>
      <c r="I21" s="131"/>
      <c r="J21" s="131"/>
      <c r="K21" s="132"/>
      <c r="L21" s="680">
        <f>L19/L20</f>
        <v>0</v>
      </c>
      <c r="M21" s="681"/>
      <c r="N21" s="142" t="s">
        <v>484</v>
      </c>
      <c r="O21" s="131"/>
      <c r="P21" s="131"/>
      <c r="Q21" s="131"/>
      <c r="R21" s="131"/>
      <c r="S21" s="131"/>
      <c r="T21" s="131"/>
      <c r="U21" s="131"/>
      <c r="V21" s="131"/>
      <c r="W21" s="131"/>
      <c r="X21" s="131"/>
      <c r="Y21" s="132"/>
      <c r="Z21" s="680">
        <f>Z19/Z20</f>
        <v>0</v>
      </c>
      <c r="AA21" s="681"/>
      <c r="AB21" s="142" t="s">
        <v>484</v>
      </c>
      <c r="AC21" s="131"/>
      <c r="AD21" s="131"/>
      <c r="AE21" s="131"/>
      <c r="AF21" s="131"/>
      <c r="AG21" s="131"/>
      <c r="AH21" s="131"/>
      <c r="AI21" s="131"/>
      <c r="AJ21" s="131"/>
      <c r="AK21" s="131"/>
      <c r="AL21" s="132"/>
      <c r="AM21" s="680">
        <f>AM19/AM20</f>
        <v>0</v>
      </c>
      <c r="AN21" s="681"/>
      <c r="AO21" s="142" t="s">
        <v>484</v>
      </c>
      <c r="AP21" s="131"/>
      <c r="AQ21" s="131"/>
      <c r="AR21" s="131"/>
      <c r="AS21" s="131"/>
      <c r="AT21" s="131"/>
      <c r="AU21" s="131"/>
      <c r="AV21" s="131"/>
      <c r="AW21" s="131"/>
      <c r="AX21" s="131"/>
      <c r="AY21" s="132"/>
      <c r="AZ21" s="680">
        <f>AZ19/AZ20</f>
        <v>0</v>
      </c>
      <c r="BA21" s="681"/>
    </row>
    <row r="22" spans="1:53" ht="12" customHeight="1" x14ac:dyDescent="0.2">
      <c r="A22" s="142" t="s">
        <v>485</v>
      </c>
      <c r="B22" s="131"/>
      <c r="C22" s="131"/>
      <c r="D22" s="131"/>
      <c r="E22" s="131"/>
      <c r="F22" s="131"/>
      <c r="G22" s="131"/>
      <c r="H22" s="131"/>
      <c r="I22" s="131"/>
      <c r="J22" s="131"/>
      <c r="K22" s="132"/>
      <c r="L22" s="662">
        <v>1</v>
      </c>
      <c r="M22" s="664"/>
      <c r="N22" s="142" t="s">
        <v>485</v>
      </c>
      <c r="O22" s="131"/>
      <c r="P22" s="131"/>
      <c r="Q22" s="131"/>
      <c r="R22" s="131"/>
      <c r="S22" s="131"/>
      <c r="T22" s="131"/>
      <c r="U22" s="131"/>
      <c r="V22" s="131"/>
      <c r="W22" s="131"/>
      <c r="X22" s="131"/>
      <c r="Y22" s="132"/>
      <c r="Z22" s="662">
        <v>1</v>
      </c>
      <c r="AA22" s="664"/>
      <c r="AB22" s="142" t="s">
        <v>485</v>
      </c>
      <c r="AC22" s="131"/>
      <c r="AD22" s="131"/>
      <c r="AE22" s="131"/>
      <c r="AF22" s="131"/>
      <c r="AG22" s="131"/>
      <c r="AH22" s="131"/>
      <c r="AI22" s="131"/>
      <c r="AJ22" s="131"/>
      <c r="AK22" s="131"/>
      <c r="AL22" s="132"/>
      <c r="AM22" s="662">
        <v>1</v>
      </c>
      <c r="AN22" s="664"/>
      <c r="AO22" s="142" t="s">
        <v>485</v>
      </c>
      <c r="AP22" s="131"/>
      <c r="AQ22" s="131"/>
      <c r="AR22" s="131"/>
      <c r="AS22" s="131"/>
      <c r="AT22" s="131"/>
      <c r="AU22" s="131"/>
      <c r="AV22" s="131"/>
      <c r="AW22" s="131"/>
      <c r="AX22" s="131"/>
      <c r="AY22" s="132"/>
      <c r="AZ22" s="662">
        <v>1</v>
      </c>
      <c r="BA22" s="664"/>
    </row>
    <row r="23" spans="1:53" ht="12" customHeight="1" x14ac:dyDescent="0.2">
      <c r="A23" s="142" t="s">
        <v>486</v>
      </c>
      <c r="B23" s="131"/>
      <c r="C23" s="131"/>
      <c r="D23" s="131"/>
      <c r="E23" s="131"/>
      <c r="F23" s="131"/>
      <c r="G23" s="131"/>
      <c r="H23" s="131"/>
      <c r="I23" s="131"/>
      <c r="J23" s="131"/>
      <c r="K23" s="132"/>
      <c r="L23" s="587">
        <f>L22*L21</f>
        <v>0</v>
      </c>
      <c r="M23" s="589"/>
      <c r="N23" s="142" t="s">
        <v>486</v>
      </c>
      <c r="O23" s="131"/>
      <c r="P23" s="131"/>
      <c r="Q23" s="131"/>
      <c r="R23" s="131"/>
      <c r="S23" s="131"/>
      <c r="T23" s="131"/>
      <c r="U23" s="131"/>
      <c r="V23" s="131"/>
      <c r="W23" s="131"/>
      <c r="X23" s="131"/>
      <c r="Y23" s="132"/>
      <c r="Z23" s="587">
        <f>Z22*Z21</f>
        <v>0</v>
      </c>
      <c r="AA23" s="589"/>
      <c r="AB23" s="142" t="s">
        <v>486</v>
      </c>
      <c r="AC23" s="131"/>
      <c r="AD23" s="131"/>
      <c r="AE23" s="131"/>
      <c r="AF23" s="131"/>
      <c r="AG23" s="131"/>
      <c r="AH23" s="131"/>
      <c r="AI23" s="131"/>
      <c r="AJ23" s="131"/>
      <c r="AK23" s="131"/>
      <c r="AL23" s="132"/>
      <c r="AM23" s="587">
        <f>AM22*AM21</f>
        <v>0</v>
      </c>
      <c r="AN23" s="589"/>
      <c r="AO23" s="142" t="s">
        <v>486</v>
      </c>
      <c r="AP23" s="131"/>
      <c r="AQ23" s="131"/>
      <c r="AR23" s="131"/>
      <c r="AS23" s="131"/>
      <c r="AT23" s="131"/>
      <c r="AU23" s="131"/>
      <c r="AV23" s="131"/>
      <c r="AW23" s="131"/>
      <c r="AX23" s="131"/>
      <c r="AY23" s="132"/>
      <c r="AZ23" s="587">
        <f>AZ22*AZ21</f>
        <v>0</v>
      </c>
      <c r="BA23" s="589"/>
    </row>
    <row r="24" spans="1:53" ht="12" customHeight="1" x14ac:dyDescent="0.2">
      <c r="A24" s="145" t="s">
        <v>500</v>
      </c>
      <c r="B24" s="131"/>
      <c r="C24" s="131"/>
      <c r="D24" s="131"/>
      <c r="E24" s="131"/>
      <c r="F24" s="131"/>
      <c r="G24" s="131"/>
      <c r="H24" s="131"/>
      <c r="I24" s="131"/>
      <c r="J24" s="131"/>
      <c r="K24" s="132"/>
      <c r="L24" s="665"/>
      <c r="M24" s="583"/>
      <c r="N24" s="145" t="s">
        <v>500</v>
      </c>
      <c r="O24" s="131"/>
      <c r="P24" s="131"/>
      <c r="Q24" s="131"/>
      <c r="R24" s="131"/>
      <c r="S24" s="131"/>
      <c r="T24" s="131"/>
      <c r="U24" s="131"/>
      <c r="V24" s="131"/>
      <c r="W24" s="131"/>
      <c r="X24" s="131"/>
      <c r="Y24" s="132"/>
      <c r="Z24" s="665"/>
      <c r="AA24" s="583"/>
      <c r="AB24" s="145" t="s">
        <v>500</v>
      </c>
      <c r="AC24" s="131"/>
      <c r="AD24" s="131"/>
      <c r="AE24" s="131"/>
      <c r="AF24" s="131"/>
      <c r="AG24" s="131"/>
      <c r="AH24" s="131"/>
      <c r="AI24" s="131"/>
      <c r="AJ24" s="131"/>
      <c r="AK24" s="131"/>
      <c r="AL24" s="132"/>
      <c r="AM24" s="665"/>
      <c r="AN24" s="583"/>
      <c r="AO24" s="145" t="s">
        <v>500</v>
      </c>
      <c r="AP24" s="131"/>
      <c r="AQ24" s="131"/>
      <c r="AR24" s="131"/>
      <c r="AS24" s="131"/>
      <c r="AT24" s="131"/>
      <c r="AU24" s="131"/>
      <c r="AV24" s="131"/>
      <c r="AW24" s="131"/>
      <c r="AX24" s="131"/>
      <c r="AY24" s="132"/>
      <c r="AZ24" s="665"/>
      <c r="BA24" s="583"/>
    </row>
    <row r="25" spans="1:53" ht="12" customHeight="1" x14ac:dyDescent="0.2">
      <c r="A25" s="142" t="str">
        <f>"Bonds Paid Prior To 6-30-"&amp;Help!C17</f>
        <v>Bonds Paid Prior To 6-30-2011</v>
      </c>
      <c r="B25" s="131"/>
      <c r="C25" s="131"/>
      <c r="D25" s="131"/>
      <c r="E25" s="131"/>
      <c r="F25" s="131"/>
      <c r="G25" s="131"/>
      <c r="H25" s="131"/>
      <c r="I25" s="131"/>
      <c r="J25" s="131"/>
      <c r="K25" s="132"/>
      <c r="L25" s="570">
        <v>0</v>
      </c>
      <c r="M25" s="572"/>
      <c r="N25" s="142" t="str">
        <f>"Bonds Paid Prior To 6-30-"&amp;Help!C17</f>
        <v>Bonds Paid Prior To 6-30-2011</v>
      </c>
      <c r="O25" s="131"/>
      <c r="P25" s="131"/>
      <c r="Q25" s="131"/>
      <c r="R25" s="131"/>
      <c r="S25" s="131"/>
      <c r="T25" s="131"/>
      <c r="U25" s="131"/>
      <c r="V25" s="131"/>
      <c r="W25" s="131"/>
      <c r="X25" s="131"/>
      <c r="Y25" s="132"/>
      <c r="Z25" s="570">
        <v>0</v>
      </c>
      <c r="AA25" s="572"/>
      <c r="AB25" s="142" t="str">
        <f>"Bonds Paid Prior To 6-30-"&amp;Help!C17</f>
        <v>Bonds Paid Prior To 6-30-2011</v>
      </c>
      <c r="AC25" s="131"/>
      <c r="AD25" s="131"/>
      <c r="AE25" s="131"/>
      <c r="AF25" s="131"/>
      <c r="AG25" s="131"/>
      <c r="AH25" s="131"/>
      <c r="AI25" s="131"/>
      <c r="AJ25" s="131"/>
      <c r="AK25" s="131"/>
      <c r="AL25" s="132"/>
      <c r="AM25" s="570">
        <v>0</v>
      </c>
      <c r="AN25" s="572"/>
      <c r="AO25" s="142" t="str">
        <f>"Bonds Paid Prior To 6-30-"&amp;Help!C17</f>
        <v>Bonds Paid Prior To 6-30-2011</v>
      </c>
      <c r="AP25" s="131"/>
      <c r="AQ25" s="131"/>
      <c r="AR25" s="131"/>
      <c r="AS25" s="131"/>
      <c r="AT25" s="131"/>
      <c r="AU25" s="131"/>
      <c r="AV25" s="131"/>
      <c r="AW25" s="131"/>
      <c r="AX25" s="131"/>
      <c r="AY25" s="132"/>
      <c r="AZ25" s="570">
        <v>0</v>
      </c>
      <c r="BA25" s="572"/>
    </row>
    <row r="26" spans="1:53" ht="12" customHeight="1" x14ac:dyDescent="0.2">
      <c r="A26" s="142" t="str">
        <f>"Bonds Paid During "&amp;Help!C17&amp;"-"&amp;Help!C17+1</f>
        <v>Bonds Paid During 2011-2012</v>
      </c>
      <c r="B26" s="131"/>
      <c r="C26" s="131"/>
      <c r="D26" s="131"/>
      <c r="E26" s="131"/>
      <c r="F26" s="131"/>
      <c r="G26" s="131"/>
      <c r="H26" s="131"/>
      <c r="I26" s="131"/>
      <c r="J26" s="131"/>
      <c r="K26" s="132"/>
      <c r="L26" s="570">
        <v>0</v>
      </c>
      <c r="M26" s="572"/>
      <c r="N26" s="142" t="str">
        <f>"Bonds Paid During "&amp;Help!C17&amp;"-"&amp;Help!C17+1</f>
        <v>Bonds Paid During 2011-2012</v>
      </c>
      <c r="O26" s="131"/>
      <c r="P26" s="131"/>
      <c r="Q26" s="131"/>
      <c r="R26" s="131"/>
      <c r="S26" s="131"/>
      <c r="T26" s="131"/>
      <c r="U26" s="131"/>
      <c r="V26" s="131"/>
      <c r="W26" s="131"/>
      <c r="X26" s="131"/>
      <c r="Y26" s="132"/>
      <c r="Z26" s="570">
        <v>0</v>
      </c>
      <c r="AA26" s="572"/>
      <c r="AB26" s="142" t="str">
        <f>"Bonds Paid During "&amp;Help!C17&amp;"-"&amp;Help!C17+1</f>
        <v>Bonds Paid During 2011-2012</v>
      </c>
      <c r="AC26" s="131"/>
      <c r="AD26" s="131"/>
      <c r="AE26" s="131"/>
      <c r="AF26" s="131"/>
      <c r="AG26" s="131"/>
      <c r="AH26" s="131"/>
      <c r="AI26" s="131"/>
      <c r="AJ26" s="131"/>
      <c r="AK26" s="131"/>
      <c r="AL26" s="132"/>
      <c r="AM26" s="570">
        <v>0</v>
      </c>
      <c r="AN26" s="572"/>
      <c r="AO26" s="142" t="str">
        <f>"Bonds Paid During "&amp;Help!C17&amp;"-"&amp;Help!C17+1</f>
        <v>Bonds Paid During 2011-2012</v>
      </c>
      <c r="AP26" s="131"/>
      <c r="AQ26" s="131"/>
      <c r="AR26" s="131"/>
      <c r="AS26" s="131"/>
      <c r="AT26" s="131"/>
      <c r="AU26" s="131"/>
      <c r="AV26" s="131"/>
      <c r="AW26" s="131"/>
      <c r="AX26" s="131"/>
      <c r="AY26" s="132"/>
      <c r="AZ26" s="570">
        <v>0</v>
      </c>
      <c r="BA26" s="572"/>
    </row>
    <row r="27" spans="1:53" ht="12" customHeight="1" x14ac:dyDescent="0.2">
      <c r="A27" s="142" t="s">
        <v>487</v>
      </c>
      <c r="B27" s="131"/>
      <c r="C27" s="131"/>
      <c r="D27" s="131"/>
      <c r="E27" s="131"/>
      <c r="F27" s="131"/>
      <c r="G27" s="131"/>
      <c r="H27" s="131"/>
      <c r="I27" s="131"/>
      <c r="J27" s="131"/>
      <c r="K27" s="132"/>
      <c r="L27" s="570">
        <v>0</v>
      </c>
      <c r="M27" s="572"/>
      <c r="N27" s="142" t="s">
        <v>487</v>
      </c>
      <c r="O27" s="131"/>
      <c r="P27" s="131"/>
      <c r="Q27" s="131"/>
      <c r="R27" s="131"/>
      <c r="S27" s="131"/>
      <c r="T27" s="131"/>
      <c r="U27" s="131"/>
      <c r="V27" s="131"/>
      <c r="W27" s="131"/>
      <c r="X27" s="131"/>
      <c r="Y27" s="132"/>
      <c r="Z27" s="570">
        <v>0</v>
      </c>
      <c r="AA27" s="572"/>
      <c r="AB27" s="142" t="s">
        <v>487</v>
      </c>
      <c r="AC27" s="131"/>
      <c r="AD27" s="131"/>
      <c r="AE27" s="131"/>
      <c r="AF27" s="131"/>
      <c r="AG27" s="131"/>
      <c r="AH27" s="131"/>
      <c r="AI27" s="131"/>
      <c r="AJ27" s="131"/>
      <c r="AK27" s="131"/>
      <c r="AL27" s="132"/>
      <c r="AM27" s="570">
        <v>0</v>
      </c>
      <c r="AN27" s="572"/>
      <c r="AO27" s="142" t="s">
        <v>487</v>
      </c>
      <c r="AP27" s="131"/>
      <c r="AQ27" s="131"/>
      <c r="AR27" s="131"/>
      <c r="AS27" s="131"/>
      <c r="AT27" s="131"/>
      <c r="AU27" s="131"/>
      <c r="AV27" s="131"/>
      <c r="AW27" s="131"/>
      <c r="AX27" s="131"/>
      <c r="AY27" s="132"/>
      <c r="AZ27" s="570">
        <v>0</v>
      </c>
      <c r="BA27" s="572"/>
    </row>
    <row r="28" spans="1:53" ht="12" customHeight="1" thickBot="1" x14ac:dyDescent="0.25">
      <c r="A28" s="139" t="s">
        <v>488</v>
      </c>
      <c r="B28" s="140"/>
      <c r="C28" s="140"/>
      <c r="D28" s="140"/>
      <c r="E28" s="140"/>
      <c r="F28" s="140"/>
      <c r="G28" s="140"/>
      <c r="H28" s="140"/>
      <c r="I28" s="140"/>
      <c r="J28" s="140"/>
      <c r="K28" s="141"/>
      <c r="L28" s="573">
        <f>L23-L25-L26-L27</f>
        <v>0</v>
      </c>
      <c r="M28" s="575"/>
      <c r="N28" s="139" t="s">
        <v>488</v>
      </c>
      <c r="O28" s="140"/>
      <c r="P28" s="140"/>
      <c r="Q28" s="140"/>
      <c r="R28" s="140"/>
      <c r="S28" s="140"/>
      <c r="T28" s="140"/>
      <c r="U28" s="140"/>
      <c r="V28" s="140"/>
      <c r="W28" s="140"/>
      <c r="X28" s="140"/>
      <c r="Y28" s="141"/>
      <c r="Z28" s="573">
        <f>Z23-Z25-Z26-Z27</f>
        <v>0</v>
      </c>
      <c r="AA28" s="575"/>
      <c r="AB28" s="139" t="s">
        <v>488</v>
      </c>
      <c r="AC28" s="140"/>
      <c r="AD28" s="140"/>
      <c r="AE28" s="140"/>
      <c r="AF28" s="140"/>
      <c r="AG28" s="140"/>
      <c r="AH28" s="140"/>
      <c r="AI28" s="140"/>
      <c r="AJ28" s="140"/>
      <c r="AK28" s="140"/>
      <c r="AL28" s="141"/>
      <c r="AM28" s="573">
        <f>AM23-AM25-AM26-AM27</f>
        <v>0</v>
      </c>
      <c r="AN28" s="575"/>
      <c r="AO28" s="139" t="s">
        <v>488</v>
      </c>
      <c r="AP28" s="140"/>
      <c r="AQ28" s="140"/>
      <c r="AR28" s="140"/>
      <c r="AS28" s="140"/>
      <c r="AT28" s="140"/>
      <c r="AU28" s="140"/>
      <c r="AV28" s="140"/>
      <c r="AW28" s="140"/>
      <c r="AX28" s="140"/>
      <c r="AY28" s="141"/>
      <c r="AZ28" s="573">
        <f>AZ23-AZ25-AZ26-AZ27</f>
        <v>0</v>
      </c>
      <c r="BA28" s="575"/>
    </row>
    <row r="29" spans="1:53" ht="12" customHeight="1" thickTop="1" x14ac:dyDescent="0.2">
      <c r="A29" s="133" t="str">
        <f>"TOTAL BONDS OUTSTANDING 6-30-"&amp;Help!C17+1&amp;":"</f>
        <v>TOTAL BONDS OUTSTANDING 6-30-2012:</v>
      </c>
      <c r="B29" s="116"/>
      <c r="C29" s="116"/>
      <c r="D29" s="116"/>
      <c r="E29" s="116"/>
      <c r="F29" s="116"/>
      <c r="G29" s="116"/>
      <c r="H29" s="116"/>
      <c r="I29" s="116"/>
      <c r="J29" s="116"/>
      <c r="K29" s="138"/>
      <c r="L29" s="656"/>
      <c r="M29" s="658"/>
      <c r="N29" s="133" t="str">
        <f>"TOTAL BONDS OUTSTANDING 6-30-"&amp;Help!C17+1&amp;":"</f>
        <v>TOTAL BONDS OUTSTANDING 6-30-2012:</v>
      </c>
      <c r="O29" s="116"/>
      <c r="P29" s="116"/>
      <c r="R29" s="116"/>
      <c r="S29" s="116"/>
      <c r="T29" s="116"/>
      <c r="U29" s="116"/>
      <c r="V29" s="116"/>
      <c r="W29" s="116"/>
      <c r="X29" s="116"/>
      <c r="Y29" s="138"/>
      <c r="Z29" s="656"/>
      <c r="AA29" s="658"/>
      <c r="AB29" s="133" t="str">
        <f>"TOTAL BONDS OUTSTANDING 6-30-"&amp;Help!C17+1&amp;":"</f>
        <v>TOTAL BONDS OUTSTANDING 6-30-2012:</v>
      </c>
      <c r="AC29" s="116"/>
      <c r="AD29" s="116"/>
      <c r="AE29" s="116"/>
      <c r="AF29" s="116"/>
      <c r="AG29" s="116"/>
      <c r="AH29" s="116"/>
      <c r="AI29" s="116"/>
      <c r="AJ29" s="116"/>
      <c r="AK29" s="116"/>
      <c r="AL29" s="138"/>
      <c r="AM29" s="656"/>
      <c r="AN29" s="658"/>
      <c r="AO29" s="133" t="str">
        <f>"TOTAL BONDS OUTSTANDING 6-30-"&amp;Help!C17+1&amp;":"</f>
        <v>TOTAL BONDS OUTSTANDING 6-30-2012:</v>
      </c>
      <c r="AP29" s="116"/>
      <c r="AQ29" s="116"/>
      <c r="AR29" s="116"/>
      <c r="AS29" s="116"/>
      <c r="AT29" s="116"/>
      <c r="AU29" s="116"/>
      <c r="AV29" s="116"/>
      <c r="AW29" s="116"/>
      <c r="AX29" s="116"/>
      <c r="AY29" s="138"/>
      <c r="AZ29" s="656"/>
      <c r="BA29" s="658"/>
    </row>
    <row r="30" spans="1:53" ht="12" customHeight="1" x14ac:dyDescent="0.2">
      <c r="A30" s="145" t="s">
        <v>489</v>
      </c>
      <c r="B30" s="131"/>
      <c r="C30" s="131"/>
      <c r="D30" s="131"/>
      <c r="E30" s="131"/>
      <c r="F30" s="131"/>
      <c r="G30" s="131"/>
      <c r="H30" s="131"/>
      <c r="I30" s="131"/>
      <c r="J30" s="131"/>
      <c r="K30" s="132"/>
      <c r="L30" s="570">
        <v>0</v>
      </c>
      <c r="M30" s="572"/>
      <c r="N30" s="145" t="s">
        <v>489</v>
      </c>
      <c r="O30" s="131"/>
      <c r="P30" s="131"/>
      <c r="Q30" s="135"/>
      <c r="R30" s="131"/>
      <c r="S30" s="131"/>
      <c r="T30" s="131"/>
      <c r="U30" s="131"/>
      <c r="V30" s="131"/>
      <c r="W30" s="131"/>
      <c r="X30" s="131"/>
      <c r="Y30" s="132"/>
      <c r="Z30" s="570">
        <v>0</v>
      </c>
      <c r="AA30" s="572"/>
      <c r="AB30" s="145" t="s">
        <v>489</v>
      </c>
      <c r="AC30" s="131"/>
      <c r="AD30" s="131"/>
      <c r="AE30" s="131"/>
      <c r="AF30" s="131"/>
      <c r="AG30" s="131"/>
      <c r="AH30" s="131"/>
      <c r="AI30" s="131"/>
      <c r="AJ30" s="131"/>
      <c r="AK30" s="131"/>
      <c r="AL30" s="132"/>
      <c r="AM30" s="570">
        <v>0</v>
      </c>
      <c r="AN30" s="572"/>
      <c r="AO30" s="145" t="s">
        <v>489</v>
      </c>
      <c r="AP30" s="131"/>
      <c r="AQ30" s="131"/>
      <c r="AR30" s="131"/>
      <c r="AS30" s="131"/>
      <c r="AT30" s="131"/>
      <c r="AU30" s="131"/>
      <c r="AV30" s="131"/>
      <c r="AW30" s="131"/>
      <c r="AX30" s="131"/>
      <c r="AY30" s="132"/>
      <c r="AZ30" s="570">
        <v>0</v>
      </c>
      <c r="BA30" s="572"/>
    </row>
    <row r="31" spans="1:53" ht="12" customHeight="1" thickBot="1" x14ac:dyDescent="0.25">
      <c r="A31" s="143" t="s">
        <v>490</v>
      </c>
      <c r="B31" s="135"/>
      <c r="C31" s="135"/>
      <c r="D31" s="135"/>
      <c r="E31" s="135"/>
      <c r="F31" s="135"/>
      <c r="G31" s="135"/>
      <c r="H31" s="135"/>
      <c r="I31" s="135"/>
      <c r="J31" s="135"/>
      <c r="K31" s="136"/>
      <c r="L31" s="668">
        <v>0</v>
      </c>
      <c r="M31" s="669"/>
      <c r="N31" s="143" t="s">
        <v>490</v>
      </c>
      <c r="O31" s="135"/>
      <c r="P31" s="135"/>
      <c r="Q31" s="135"/>
      <c r="R31" s="135"/>
      <c r="S31" s="135"/>
      <c r="T31" s="135"/>
      <c r="U31" s="135"/>
      <c r="V31" s="135"/>
      <c r="W31" s="135"/>
      <c r="X31" s="135"/>
      <c r="Y31" s="136"/>
      <c r="Z31" s="668">
        <v>0</v>
      </c>
      <c r="AA31" s="669"/>
      <c r="AB31" s="143" t="s">
        <v>490</v>
      </c>
      <c r="AC31" s="135"/>
      <c r="AD31" s="135"/>
      <c r="AE31" s="135"/>
      <c r="AF31" s="135"/>
      <c r="AG31" s="135"/>
      <c r="AH31" s="135"/>
      <c r="AI31" s="135"/>
      <c r="AJ31" s="135"/>
      <c r="AK31" s="135"/>
      <c r="AL31" s="136"/>
      <c r="AM31" s="668">
        <v>0</v>
      </c>
      <c r="AN31" s="669"/>
      <c r="AO31" s="143" t="s">
        <v>490</v>
      </c>
      <c r="AP31" s="135"/>
      <c r="AQ31" s="135"/>
      <c r="AR31" s="135"/>
      <c r="AS31" s="135"/>
      <c r="AT31" s="135"/>
      <c r="AU31" s="135"/>
      <c r="AV31" s="135"/>
      <c r="AW31" s="135"/>
      <c r="AX31" s="135"/>
      <c r="AY31" s="136"/>
      <c r="AZ31" s="668">
        <v>0</v>
      </c>
      <c r="BA31" s="669"/>
    </row>
    <row r="32" spans="1:53" ht="12" customHeight="1" thickTop="1" x14ac:dyDescent="0.2">
      <c r="A32" s="127" t="s">
        <v>491</v>
      </c>
      <c r="B32" s="128"/>
      <c r="C32" s="128"/>
      <c r="D32" s="579" t="s">
        <v>499</v>
      </c>
      <c r="E32" s="579"/>
      <c r="F32" s="579" t="s">
        <v>498</v>
      </c>
      <c r="G32" s="579"/>
      <c r="H32" s="152" t="str">
        <f>"% Int."</f>
        <v>% Int.</v>
      </c>
      <c r="I32" s="152" t="s">
        <v>502</v>
      </c>
      <c r="J32" s="579" t="s">
        <v>497</v>
      </c>
      <c r="K32" s="580"/>
      <c r="L32" s="608"/>
      <c r="M32" s="609"/>
      <c r="N32" s="127" t="s">
        <v>491</v>
      </c>
      <c r="O32" s="128"/>
      <c r="P32" s="128"/>
      <c r="Q32" s="128"/>
      <c r="R32" s="579" t="s">
        <v>499</v>
      </c>
      <c r="S32" s="579"/>
      <c r="T32" s="579" t="s">
        <v>498</v>
      </c>
      <c r="U32" s="579"/>
      <c r="V32" s="152" t="str">
        <f>"% Int."</f>
        <v>% Int.</v>
      </c>
      <c r="W32" s="152" t="s">
        <v>502</v>
      </c>
      <c r="X32" s="579" t="s">
        <v>497</v>
      </c>
      <c r="Y32" s="580"/>
      <c r="Z32" s="608"/>
      <c r="AA32" s="609"/>
      <c r="AB32" s="127" t="s">
        <v>491</v>
      </c>
      <c r="AC32" s="128"/>
      <c r="AD32" s="128"/>
      <c r="AE32" s="579" t="s">
        <v>499</v>
      </c>
      <c r="AF32" s="579"/>
      <c r="AG32" s="579" t="s">
        <v>498</v>
      </c>
      <c r="AH32" s="579"/>
      <c r="AI32" s="152" t="str">
        <f>"% Int."</f>
        <v>% Int.</v>
      </c>
      <c r="AJ32" s="152" t="s">
        <v>502</v>
      </c>
      <c r="AK32" s="579" t="s">
        <v>497</v>
      </c>
      <c r="AL32" s="580"/>
      <c r="AM32" s="608"/>
      <c r="AN32" s="609"/>
      <c r="AO32" s="127" t="s">
        <v>491</v>
      </c>
      <c r="AP32" s="128"/>
      <c r="AQ32" s="128"/>
      <c r="AR32" s="579" t="s">
        <v>499</v>
      </c>
      <c r="AS32" s="579"/>
      <c r="AT32" s="579" t="s">
        <v>498</v>
      </c>
      <c r="AU32" s="579"/>
      <c r="AV32" s="152" t="str">
        <f>"% Int."</f>
        <v>% Int.</v>
      </c>
      <c r="AW32" s="152" t="s">
        <v>502</v>
      </c>
      <c r="AX32" s="579" t="s">
        <v>497</v>
      </c>
      <c r="AY32" s="580"/>
      <c r="AZ32" s="608"/>
      <c r="BA32" s="609"/>
    </row>
    <row r="33" spans="1:53" ht="12" customHeight="1" x14ac:dyDescent="0.2">
      <c r="A33" s="142" t="s">
        <v>492</v>
      </c>
      <c r="B33" s="131"/>
      <c r="C33" s="131"/>
      <c r="D33" s="666">
        <v>39264</v>
      </c>
      <c r="E33" s="667"/>
      <c r="F33" s="570">
        <v>0</v>
      </c>
      <c r="G33" s="572"/>
      <c r="H33" s="169">
        <v>0.06</v>
      </c>
      <c r="I33" s="153">
        <f>ROUNDDOWN((((YEAR(D33)-YEAR(D33)))*12),0)</f>
        <v>0</v>
      </c>
      <c r="J33" s="587">
        <f>(F33*((H33/12)*I33))</f>
        <v>0</v>
      </c>
      <c r="K33" s="589"/>
      <c r="L33" s="323"/>
      <c r="M33" s="325"/>
      <c r="N33" s="142" t="s">
        <v>492</v>
      </c>
      <c r="O33" s="131"/>
      <c r="P33" s="131"/>
      <c r="Q33" s="131"/>
      <c r="R33" s="666">
        <v>39264</v>
      </c>
      <c r="S33" s="667"/>
      <c r="T33" s="570">
        <v>0</v>
      </c>
      <c r="U33" s="572"/>
      <c r="V33" s="169">
        <v>0</v>
      </c>
      <c r="W33" s="153">
        <f>ROUNDDOWN((((YEAR(R33)-YEAR(R33)))*12),0)</f>
        <v>0</v>
      </c>
      <c r="X33" s="587">
        <f>(T33*((V33/12)*W33))</f>
        <v>0</v>
      </c>
      <c r="Y33" s="589"/>
      <c r="Z33" s="323"/>
      <c r="AA33" s="325"/>
      <c r="AB33" s="142" t="s">
        <v>492</v>
      </c>
      <c r="AC33" s="131"/>
      <c r="AD33" s="131"/>
      <c r="AE33" s="666">
        <v>39264</v>
      </c>
      <c r="AF33" s="667"/>
      <c r="AG33" s="570">
        <v>0</v>
      </c>
      <c r="AH33" s="572"/>
      <c r="AI33" s="169">
        <v>0</v>
      </c>
      <c r="AJ33" s="153">
        <f>ROUNDDOWN((((YEAR(AE33)-YEAR(AE33)))*12),0)</f>
        <v>0</v>
      </c>
      <c r="AK33" s="587">
        <f>(AG33*((AI33/12)*AJ33))</f>
        <v>0</v>
      </c>
      <c r="AL33" s="589"/>
      <c r="AM33" s="323"/>
      <c r="AN33" s="325"/>
      <c r="AO33" s="142" t="s">
        <v>492</v>
      </c>
      <c r="AP33" s="131"/>
      <c r="AQ33" s="131"/>
      <c r="AR33" s="666">
        <v>39264</v>
      </c>
      <c r="AS33" s="667"/>
      <c r="AT33" s="570">
        <v>0</v>
      </c>
      <c r="AU33" s="572"/>
      <c r="AV33" s="169">
        <v>0</v>
      </c>
      <c r="AW33" s="153">
        <f>ROUNDDOWN((((YEAR(AR33)-YEAR(AR33)))*12),0)</f>
        <v>0</v>
      </c>
      <c r="AX33" s="587">
        <f>(AT33*((AV33/12)*AW33))</f>
        <v>0</v>
      </c>
      <c r="AY33" s="589"/>
      <c r="AZ33" s="323"/>
      <c r="BA33" s="325"/>
    </row>
    <row r="34" spans="1:53" ht="12" customHeight="1" x14ac:dyDescent="0.2">
      <c r="A34" s="142" t="s">
        <v>492</v>
      </c>
      <c r="B34" s="131"/>
      <c r="C34" s="131"/>
      <c r="D34" s="660">
        <f>IF((YEAR(D33+365)/4)=(ROUND(YEAR(D33+365)/4,0)),D33+366,D33+365)</f>
        <v>39630</v>
      </c>
      <c r="E34" s="661"/>
      <c r="F34" s="570">
        <v>0</v>
      </c>
      <c r="G34" s="572"/>
      <c r="H34" s="169">
        <v>0.06</v>
      </c>
      <c r="I34" s="153">
        <f>ROUNDDOWN((((YEAR(D34)-YEAR(D33)))*12),0)</f>
        <v>12</v>
      </c>
      <c r="J34" s="587">
        <f t="shared" ref="J34:J42" si="0">(F34*((H34/12)*I34))</f>
        <v>0</v>
      </c>
      <c r="K34" s="589"/>
      <c r="L34" s="323"/>
      <c r="M34" s="325"/>
      <c r="N34" s="142" t="s">
        <v>492</v>
      </c>
      <c r="O34" s="131"/>
      <c r="P34" s="131"/>
      <c r="Q34" s="131"/>
      <c r="R34" s="660">
        <f>IF((YEAR(R33+365)/4)=(ROUND(YEAR(R33+365)/4,0)),R33+366,R33+365)</f>
        <v>39630</v>
      </c>
      <c r="S34" s="661"/>
      <c r="T34" s="570">
        <v>0</v>
      </c>
      <c r="U34" s="572"/>
      <c r="V34" s="169">
        <v>0</v>
      </c>
      <c r="W34" s="153">
        <f>ROUNDDOWN((((YEAR(R34)-YEAR(R33)))*12),0)</f>
        <v>12</v>
      </c>
      <c r="X34" s="587">
        <f t="shared" ref="X34:X42" si="1">(T34*((V34/12)*W34))</f>
        <v>0</v>
      </c>
      <c r="Y34" s="589"/>
      <c r="Z34" s="323"/>
      <c r="AA34" s="325"/>
      <c r="AB34" s="142" t="s">
        <v>492</v>
      </c>
      <c r="AC34" s="131"/>
      <c r="AD34" s="131"/>
      <c r="AE34" s="660">
        <f>IF((YEAR(AE33+365)/4)=(ROUND(YEAR(AE33+365)/4,0)),AE33+366,AE33+365)</f>
        <v>39630</v>
      </c>
      <c r="AF34" s="661"/>
      <c r="AG34" s="570">
        <v>0</v>
      </c>
      <c r="AH34" s="572"/>
      <c r="AI34" s="169">
        <v>0</v>
      </c>
      <c r="AJ34" s="153">
        <f>ROUNDDOWN((((YEAR(AE34)-YEAR(AE33)))*12),0)</f>
        <v>12</v>
      </c>
      <c r="AK34" s="587">
        <f t="shared" ref="AK34:AK42" si="2">(AG34*((AI34/12)*AJ34))</f>
        <v>0</v>
      </c>
      <c r="AL34" s="589"/>
      <c r="AM34" s="323"/>
      <c r="AN34" s="325"/>
      <c r="AO34" s="142" t="s">
        <v>492</v>
      </c>
      <c r="AP34" s="131"/>
      <c r="AQ34" s="131"/>
      <c r="AR34" s="660">
        <f>IF((YEAR(AR33+365)/4)=(ROUND(YEAR(AR33+365)/4,0)),AR33+366,AR33+365)</f>
        <v>39630</v>
      </c>
      <c r="AS34" s="661"/>
      <c r="AT34" s="570">
        <v>0</v>
      </c>
      <c r="AU34" s="572"/>
      <c r="AV34" s="169">
        <v>0</v>
      </c>
      <c r="AW34" s="153">
        <f>ROUNDDOWN((((YEAR(AR34)-YEAR(AR33)))*12),0)</f>
        <v>12</v>
      </c>
      <c r="AX34" s="587">
        <f t="shared" ref="AX34:AX42" si="3">(AT34*((AV34/12)*AW34))</f>
        <v>0</v>
      </c>
      <c r="AY34" s="589"/>
      <c r="AZ34" s="323"/>
      <c r="BA34" s="325"/>
    </row>
    <row r="35" spans="1:53" ht="12" customHeight="1" x14ac:dyDescent="0.2">
      <c r="A35" s="142" t="s">
        <v>492</v>
      </c>
      <c r="B35" s="131"/>
      <c r="C35" s="131"/>
      <c r="D35" s="660">
        <f t="shared" ref="D35:D42" si="4">IF((YEAR(D34+365)/4)=(ROUND(YEAR(D34+365)/4,0)),D34+366,D34+365)</f>
        <v>39995</v>
      </c>
      <c r="E35" s="661"/>
      <c r="F35" s="570">
        <v>0</v>
      </c>
      <c r="G35" s="572"/>
      <c r="H35" s="169">
        <v>0.06</v>
      </c>
      <c r="I35" s="153">
        <f t="shared" ref="I35:I42" si="5">ROUNDDOWN((((YEAR(D35)-YEAR(D34)))*12),0)</f>
        <v>12</v>
      </c>
      <c r="J35" s="587">
        <f t="shared" si="0"/>
        <v>0</v>
      </c>
      <c r="K35" s="589"/>
      <c r="L35" s="323"/>
      <c r="M35" s="325"/>
      <c r="N35" s="142" t="s">
        <v>492</v>
      </c>
      <c r="O35" s="131"/>
      <c r="P35" s="131"/>
      <c r="Q35" s="131"/>
      <c r="R35" s="660">
        <f t="shared" ref="R35:R42" si="6">IF((YEAR(R34+365)/4)=(ROUND(YEAR(R34+365)/4,0)),R34+366,R34+365)</f>
        <v>39995</v>
      </c>
      <c r="S35" s="661"/>
      <c r="T35" s="570">
        <v>0</v>
      </c>
      <c r="U35" s="572"/>
      <c r="V35" s="169">
        <v>0</v>
      </c>
      <c r="W35" s="153">
        <f t="shared" ref="W35:W42" si="7">ROUNDDOWN((((YEAR(R35)-YEAR(R34)))*12),0)</f>
        <v>12</v>
      </c>
      <c r="X35" s="587">
        <f t="shared" si="1"/>
        <v>0</v>
      </c>
      <c r="Y35" s="589"/>
      <c r="Z35" s="323"/>
      <c r="AA35" s="325"/>
      <c r="AB35" s="142" t="s">
        <v>492</v>
      </c>
      <c r="AC35" s="131"/>
      <c r="AD35" s="131"/>
      <c r="AE35" s="660">
        <f t="shared" ref="AE35:AE42" si="8">IF((YEAR(AE34+365)/4)=(ROUND(YEAR(AE34+365)/4,0)),AE34+366,AE34+365)</f>
        <v>39995</v>
      </c>
      <c r="AF35" s="661"/>
      <c r="AG35" s="570">
        <v>0</v>
      </c>
      <c r="AH35" s="572"/>
      <c r="AI35" s="169">
        <v>0</v>
      </c>
      <c r="AJ35" s="153">
        <f t="shared" ref="AJ35:AJ42" si="9">ROUNDDOWN((((YEAR(AE35)-YEAR(AE34)))*12),0)</f>
        <v>12</v>
      </c>
      <c r="AK35" s="587">
        <f t="shared" si="2"/>
        <v>0</v>
      </c>
      <c r="AL35" s="589"/>
      <c r="AM35" s="323"/>
      <c r="AN35" s="325"/>
      <c r="AO35" s="142" t="s">
        <v>492</v>
      </c>
      <c r="AP35" s="131"/>
      <c r="AQ35" s="131"/>
      <c r="AR35" s="660">
        <f t="shared" ref="AR35:AR42" si="10">IF((YEAR(AR34+365)/4)=(ROUND(YEAR(AR34+365)/4,0)),AR34+366,AR34+365)</f>
        <v>39995</v>
      </c>
      <c r="AS35" s="661"/>
      <c r="AT35" s="570">
        <v>0</v>
      </c>
      <c r="AU35" s="572"/>
      <c r="AV35" s="169">
        <v>0</v>
      </c>
      <c r="AW35" s="153">
        <f t="shared" ref="AW35:AW42" si="11">ROUNDDOWN((((YEAR(AR35)-YEAR(AR34)))*12),0)</f>
        <v>12</v>
      </c>
      <c r="AX35" s="587">
        <f t="shared" si="3"/>
        <v>0</v>
      </c>
      <c r="AY35" s="589"/>
      <c r="AZ35" s="323"/>
      <c r="BA35" s="325"/>
    </row>
    <row r="36" spans="1:53" ht="12" customHeight="1" x14ac:dyDescent="0.2">
      <c r="A36" s="142" t="s">
        <v>492</v>
      </c>
      <c r="B36" s="131"/>
      <c r="C36" s="131"/>
      <c r="D36" s="660">
        <f t="shared" si="4"/>
        <v>40360</v>
      </c>
      <c r="E36" s="661"/>
      <c r="F36" s="570">
        <v>0</v>
      </c>
      <c r="G36" s="572"/>
      <c r="H36" s="169">
        <v>0.06</v>
      </c>
      <c r="I36" s="153">
        <f t="shared" si="5"/>
        <v>12</v>
      </c>
      <c r="J36" s="587">
        <f t="shared" si="0"/>
        <v>0</v>
      </c>
      <c r="K36" s="589"/>
      <c r="L36" s="323"/>
      <c r="M36" s="325"/>
      <c r="N36" s="142" t="s">
        <v>492</v>
      </c>
      <c r="O36" s="131"/>
      <c r="P36" s="131"/>
      <c r="Q36" s="131"/>
      <c r="R36" s="660">
        <f t="shared" si="6"/>
        <v>40360</v>
      </c>
      <c r="S36" s="661"/>
      <c r="T36" s="570">
        <v>0</v>
      </c>
      <c r="U36" s="572"/>
      <c r="V36" s="169">
        <v>0</v>
      </c>
      <c r="W36" s="153">
        <f t="shared" si="7"/>
        <v>12</v>
      </c>
      <c r="X36" s="587">
        <f t="shared" si="1"/>
        <v>0</v>
      </c>
      <c r="Y36" s="589"/>
      <c r="Z36" s="323"/>
      <c r="AA36" s="325"/>
      <c r="AB36" s="142" t="s">
        <v>492</v>
      </c>
      <c r="AC36" s="131"/>
      <c r="AD36" s="131"/>
      <c r="AE36" s="660">
        <f t="shared" si="8"/>
        <v>40360</v>
      </c>
      <c r="AF36" s="661"/>
      <c r="AG36" s="570">
        <v>0</v>
      </c>
      <c r="AH36" s="572"/>
      <c r="AI36" s="169">
        <v>0</v>
      </c>
      <c r="AJ36" s="153">
        <f t="shared" si="9"/>
        <v>12</v>
      </c>
      <c r="AK36" s="587">
        <f t="shared" si="2"/>
        <v>0</v>
      </c>
      <c r="AL36" s="589"/>
      <c r="AM36" s="323"/>
      <c r="AN36" s="325"/>
      <c r="AO36" s="142" t="s">
        <v>492</v>
      </c>
      <c r="AP36" s="131"/>
      <c r="AQ36" s="131"/>
      <c r="AR36" s="660">
        <f t="shared" si="10"/>
        <v>40360</v>
      </c>
      <c r="AS36" s="661"/>
      <c r="AT36" s="570">
        <v>0</v>
      </c>
      <c r="AU36" s="572"/>
      <c r="AV36" s="169">
        <v>0</v>
      </c>
      <c r="AW36" s="153">
        <f t="shared" si="11"/>
        <v>12</v>
      </c>
      <c r="AX36" s="587">
        <f t="shared" si="3"/>
        <v>0</v>
      </c>
      <c r="AY36" s="589"/>
      <c r="AZ36" s="323"/>
      <c r="BA36" s="325"/>
    </row>
    <row r="37" spans="1:53" ht="12" customHeight="1" x14ac:dyDescent="0.2">
      <c r="A37" s="142" t="s">
        <v>492</v>
      </c>
      <c r="B37" s="131"/>
      <c r="C37" s="131"/>
      <c r="D37" s="660">
        <f t="shared" si="4"/>
        <v>40725</v>
      </c>
      <c r="E37" s="661"/>
      <c r="F37" s="570">
        <v>0</v>
      </c>
      <c r="G37" s="572"/>
      <c r="H37" s="169">
        <v>0.06</v>
      </c>
      <c r="I37" s="153">
        <f t="shared" si="5"/>
        <v>12</v>
      </c>
      <c r="J37" s="587">
        <f t="shared" si="0"/>
        <v>0</v>
      </c>
      <c r="K37" s="589"/>
      <c r="L37" s="323"/>
      <c r="M37" s="325"/>
      <c r="N37" s="142" t="s">
        <v>492</v>
      </c>
      <c r="O37" s="131"/>
      <c r="P37" s="131"/>
      <c r="Q37" s="131"/>
      <c r="R37" s="660">
        <f t="shared" si="6"/>
        <v>40725</v>
      </c>
      <c r="S37" s="661"/>
      <c r="T37" s="570">
        <v>0</v>
      </c>
      <c r="U37" s="572"/>
      <c r="V37" s="169">
        <v>0</v>
      </c>
      <c r="W37" s="153">
        <f t="shared" si="7"/>
        <v>12</v>
      </c>
      <c r="X37" s="587">
        <f t="shared" si="1"/>
        <v>0</v>
      </c>
      <c r="Y37" s="589"/>
      <c r="Z37" s="323"/>
      <c r="AA37" s="325"/>
      <c r="AB37" s="142" t="s">
        <v>492</v>
      </c>
      <c r="AC37" s="131"/>
      <c r="AD37" s="131"/>
      <c r="AE37" s="660">
        <f t="shared" si="8"/>
        <v>40725</v>
      </c>
      <c r="AF37" s="661"/>
      <c r="AG37" s="570">
        <v>0</v>
      </c>
      <c r="AH37" s="572"/>
      <c r="AI37" s="169">
        <v>0</v>
      </c>
      <c r="AJ37" s="153">
        <f t="shared" si="9"/>
        <v>12</v>
      </c>
      <c r="AK37" s="587">
        <f t="shared" si="2"/>
        <v>0</v>
      </c>
      <c r="AL37" s="589"/>
      <c r="AM37" s="323"/>
      <c r="AN37" s="325"/>
      <c r="AO37" s="142" t="s">
        <v>492</v>
      </c>
      <c r="AP37" s="131"/>
      <c r="AQ37" s="131"/>
      <c r="AR37" s="660">
        <f t="shared" si="10"/>
        <v>40725</v>
      </c>
      <c r="AS37" s="661"/>
      <c r="AT37" s="570">
        <v>0</v>
      </c>
      <c r="AU37" s="572"/>
      <c r="AV37" s="169">
        <v>0</v>
      </c>
      <c r="AW37" s="153">
        <f t="shared" si="11"/>
        <v>12</v>
      </c>
      <c r="AX37" s="587">
        <f t="shared" si="3"/>
        <v>0</v>
      </c>
      <c r="AY37" s="589"/>
      <c r="AZ37" s="323"/>
      <c r="BA37" s="325"/>
    </row>
    <row r="38" spans="1:53" ht="12" customHeight="1" x14ac:dyDescent="0.2">
      <c r="A38" s="142" t="s">
        <v>492</v>
      </c>
      <c r="B38" s="131"/>
      <c r="C38" s="131"/>
      <c r="D38" s="660">
        <f t="shared" si="4"/>
        <v>41091</v>
      </c>
      <c r="E38" s="661"/>
      <c r="F38" s="570">
        <v>0</v>
      </c>
      <c r="G38" s="572"/>
      <c r="H38" s="169">
        <v>0.06</v>
      </c>
      <c r="I38" s="153">
        <f t="shared" si="5"/>
        <v>12</v>
      </c>
      <c r="J38" s="587">
        <f t="shared" si="0"/>
        <v>0</v>
      </c>
      <c r="K38" s="589"/>
      <c r="L38" s="323"/>
      <c r="M38" s="325"/>
      <c r="N38" s="142" t="s">
        <v>492</v>
      </c>
      <c r="O38" s="131"/>
      <c r="P38" s="131"/>
      <c r="Q38" s="131"/>
      <c r="R38" s="660">
        <f t="shared" si="6"/>
        <v>41091</v>
      </c>
      <c r="S38" s="661"/>
      <c r="T38" s="570">
        <v>0</v>
      </c>
      <c r="U38" s="572"/>
      <c r="V38" s="169">
        <v>0</v>
      </c>
      <c r="W38" s="153">
        <f t="shared" si="7"/>
        <v>12</v>
      </c>
      <c r="X38" s="587">
        <f t="shared" si="1"/>
        <v>0</v>
      </c>
      <c r="Y38" s="589"/>
      <c r="Z38" s="323"/>
      <c r="AA38" s="325"/>
      <c r="AB38" s="142" t="s">
        <v>492</v>
      </c>
      <c r="AC38" s="131"/>
      <c r="AD38" s="131"/>
      <c r="AE38" s="660">
        <f t="shared" si="8"/>
        <v>41091</v>
      </c>
      <c r="AF38" s="661"/>
      <c r="AG38" s="570">
        <v>0</v>
      </c>
      <c r="AH38" s="572"/>
      <c r="AI38" s="169">
        <v>0</v>
      </c>
      <c r="AJ38" s="153">
        <f t="shared" si="9"/>
        <v>12</v>
      </c>
      <c r="AK38" s="587">
        <f t="shared" si="2"/>
        <v>0</v>
      </c>
      <c r="AL38" s="589"/>
      <c r="AM38" s="323"/>
      <c r="AN38" s="325"/>
      <c r="AO38" s="142" t="s">
        <v>492</v>
      </c>
      <c r="AP38" s="131"/>
      <c r="AQ38" s="131"/>
      <c r="AR38" s="660">
        <f t="shared" si="10"/>
        <v>41091</v>
      </c>
      <c r="AS38" s="661"/>
      <c r="AT38" s="570">
        <v>0</v>
      </c>
      <c r="AU38" s="572"/>
      <c r="AV38" s="169">
        <v>0</v>
      </c>
      <c r="AW38" s="153">
        <f t="shared" si="11"/>
        <v>12</v>
      </c>
      <c r="AX38" s="587">
        <f t="shared" si="3"/>
        <v>0</v>
      </c>
      <c r="AY38" s="589"/>
      <c r="AZ38" s="323"/>
      <c r="BA38" s="325"/>
    </row>
    <row r="39" spans="1:53" ht="12" customHeight="1" x14ac:dyDescent="0.2">
      <c r="A39" s="142" t="s">
        <v>492</v>
      </c>
      <c r="B39" s="131"/>
      <c r="C39" s="131"/>
      <c r="D39" s="660">
        <f t="shared" si="4"/>
        <v>41456</v>
      </c>
      <c r="E39" s="661"/>
      <c r="F39" s="570">
        <v>0</v>
      </c>
      <c r="G39" s="572"/>
      <c r="H39" s="169">
        <v>0.06</v>
      </c>
      <c r="I39" s="153">
        <f t="shared" si="5"/>
        <v>12</v>
      </c>
      <c r="J39" s="587">
        <f t="shared" si="0"/>
        <v>0</v>
      </c>
      <c r="K39" s="589"/>
      <c r="L39" s="323"/>
      <c r="M39" s="325"/>
      <c r="N39" s="142" t="s">
        <v>492</v>
      </c>
      <c r="O39" s="131"/>
      <c r="P39" s="131"/>
      <c r="Q39" s="131"/>
      <c r="R39" s="660">
        <f t="shared" si="6"/>
        <v>41456</v>
      </c>
      <c r="S39" s="661"/>
      <c r="T39" s="570">
        <v>0</v>
      </c>
      <c r="U39" s="572"/>
      <c r="V39" s="169">
        <v>0</v>
      </c>
      <c r="W39" s="153">
        <f t="shared" si="7"/>
        <v>12</v>
      </c>
      <c r="X39" s="587">
        <f t="shared" si="1"/>
        <v>0</v>
      </c>
      <c r="Y39" s="589"/>
      <c r="Z39" s="323"/>
      <c r="AA39" s="325"/>
      <c r="AB39" s="142" t="s">
        <v>492</v>
      </c>
      <c r="AC39" s="131"/>
      <c r="AD39" s="131"/>
      <c r="AE39" s="660">
        <f t="shared" si="8"/>
        <v>41456</v>
      </c>
      <c r="AF39" s="661"/>
      <c r="AG39" s="570">
        <v>0</v>
      </c>
      <c r="AH39" s="572"/>
      <c r="AI39" s="169">
        <v>0</v>
      </c>
      <c r="AJ39" s="153">
        <f t="shared" si="9"/>
        <v>12</v>
      </c>
      <c r="AK39" s="587">
        <f t="shared" si="2"/>
        <v>0</v>
      </c>
      <c r="AL39" s="589"/>
      <c r="AM39" s="323"/>
      <c r="AN39" s="325"/>
      <c r="AO39" s="142" t="s">
        <v>492</v>
      </c>
      <c r="AP39" s="131"/>
      <c r="AQ39" s="131"/>
      <c r="AR39" s="660">
        <f t="shared" si="10"/>
        <v>41456</v>
      </c>
      <c r="AS39" s="661"/>
      <c r="AT39" s="570">
        <v>0</v>
      </c>
      <c r="AU39" s="572"/>
      <c r="AV39" s="169">
        <v>0</v>
      </c>
      <c r="AW39" s="153">
        <f t="shared" si="11"/>
        <v>12</v>
      </c>
      <c r="AX39" s="587">
        <f t="shared" si="3"/>
        <v>0</v>
      </c>
      <c r="AY39" s="589"/>
      <c r="AZ39" s="323"/>
      <c r="BA39" s="325"/>
    </row>
    <row r="40" spans="1:53" ht="12" customHeight="1" x14ac:dyDescent="0.2">
      <c r="A40" s="142" t="s">
        <v>492</v>
      </c>
      <c r="B40" s="131"/>
      <c r="C40" s="131"/>
      <c r="D40" s="660">
        <f t="shared" si="4"/>
        <v>41821</v>
      </c>
      <c r="E40" s="661"/>
      <c r="F40" s="570">
        <v>0</v>
      </c>
      <c r="G40" s="572"/>
      <c r="H40" s="169">
        <v>0.06</v>
      </c>
      <c r="I40" s="153">
        <f t="shared" si="5"/>
        <v>12</v>
      </c>
      <c r="J40" s="587">
        <f t="shared" si="0"/>
        <v>0</v>
      </c>
      <c r="K40" s="589"/>
      <c r="L40" s="323"/>
      <c r="M40" s="325"/>
      <c r="N40" s="142" t="s">
        <v>492</v>
      </c>
      <c r="O40" s="131"/>
      <c r="P40" s="131"/>
      <c r="Q40" s="131"/>
      <c r="R40" s="660">
        <f t="shared" si="6"/>
        <v>41821</v>
      </c>
      <c r="S40" s="661"/>
      <c r="T40" s="570">
        <v>0</v>
      </c>
      <c r="U40" s="572"/>
      <c r="V40" s="169">
        <v>0</v>
      </c>
      <c r="W40" s="153">
        <f t="shared" si="7"/>
        <v>12</v>
      </c>
      <c r="X40" s="587">
        <f t="shared" si="1"/>
        <v>0</v>
      </c>
      <c r="Y40" s="589"/>
      <c r="Z40" s="323"/>
      <c r="AA40" s="325"/>
      <c r="AB40" s="142" t="s">
        <v>492</v>
      </c>
      <c r="AC40" s="131"/>
      <c r="AD40" s="131"/>
      <c r="AE40" s="660">
        <f t="shared" si="8"/>
        <v>41821</v>
      </c>
      <c r="AF40" s="661"/>
      <c r="AG40" s="570">
        <v>0</v>
      </c>
      <c r="AH40" s="572"/>
      <c r="AI40" s="169">
        <v>0</v>
      </c>
      <c r="AJ40" s="153">
        <f t="shared" si="9"/>
        <v>12</v>
      </c>
      <c r="AK40" s="587">
        <f t="shared" si="2"/>
        <v>0</v>
      </c>
      <c r="AL40" s="589"/>
      <c r="AM40" s="323"/>
      <c r="AN40" s="325"/>
      <c r="AO40" s="142" t="s">
        <v>492</v>
      </c>
      <c r="AP40" s="131"/>
      <c r="AQ40" s="131"/>
      <c r="AR40" s="660">
        <f t="shared" si="10"/>
        <v>41821</v>
      </c>
      <c r="AS40" s="661"/>
      <c r="AT40" s="570">
        <v>0</v>
      </c>
      <c r="AU40" s="572"/>
      <c r="AV40" s="169">
        <v>0</v>
      </c>
      <c r="AW40" s="153">
        <f t="shared" si="11"/>
        <v>12</v>
      </c>
      <c r="AX40" s="587">
        <f t="shared" si="3"/>
        <v>0</v>
      </c>
      <c r="AY40" s="589"/>
      <c r="AZ40" s="323"/>
      <c r="BA40" s="325"/>
    </row>
    <row r="41" spans="1:53" ht="12" customHeight="1" x14ac:dyDescent="0.2">
      <c r="A41" s="142" t="s">
        <v>492</v>
      </c>
      <c r="B41" s="131"/>
      <c r="C41" s="131"/>
      <c r="D41" s="660">
        <f t="shared" si="4"/>
        <v>42186</v>
      </c>
      <c r="E41" s="661"/>
      <c r="F41" s="570">
        <v>0</v>
      </c>
      <c r="G41" s="572"/>
      <c r="H41" s="169">
        <v>0.06</v>
      </c>
      <c r="I41" s="153">
        <f t="shared" si="5"/>
        <v>12</v>
      </c>
      <c r="J41" s="587">
        <f t="shared" si="0"/>
        <v>0</v>
      </c>
      <c r="K41" s="589"/>
      <c r="L41" s="323"/>
      <c r="M41" s="325"/>
      <c r="N41" s="142" t="s">
        <v>492</v>
      </c>
      <c r="O41" s="131"/>
      <c r="P41" s="131"/>
      <c r="Q41" s="131"/>
      <c r="R41" s="660">
        <f t="shared" si="6"/>
        <v>42186</v>
      </c>
      <c r="S41" s="661"/>
      <c r="T41" s="570">
        <v>0</v>
      </c>
      <c r="U41" s="572"/>
      <c r="V41" s="169">
        <v>0</v>
      </c>
      <c r="W41" s="153">
        <f t="shared" si="7"/>
        <v>12</v>
      </c>
      <c r="X41" s="587">
        <f t="shared" si="1"/>
        <v>0</v>
      </c>
      <c r="Y41" s="589"/>
      <c r="Z41" s="323"/>
      <c r="AA41" s="325"/>
      <c r="AB41" s="142" t="s">
        <v>492</v>
      </c>
      <c r="AC41" s="131"/>
      <c r="AD41" s="131"/>
      <c r="AE41" s="660">
        <f t="shared" si="8"/>
        <v>42186</v>
      </c>
      <c r="AF41" s="661"/>
      <c r="AG41" s="570">
        <v>0</v>
      </c>
      <c r="AH41" s="572"/>
      <c r="AI41" s="169">
        <v>0</v>
      </c>
      <c r="AJ41" s="153">
        <f t="shared" si="9"/>
        <v>12</v>
      </c>
      <c r="AK41" s="587">
        <f t="shared" si="2"/>
        <v>0</v>
      </c>
      <c r="AL41" s="589"/>
      <c r="AM41" s="323"/>
      <c r="AN41" s="325"/>
      <c r="AO41" s="142" t="s">
        <v>492</v>
      </c>
      <c r="AP41" s="131"/>
      <c r="AQ41" s="131"/>
      <c r="AR41" s="660">
        <f t="shared" si="10"/>
        <v>42186</v>
      </c>
      <c r="AS41" s="661"/>
      <c r="AT41" s="570">
        <v>0</v>
      </c>
      <c r="AU41" s="572"/>
      <c r="AV41" s="169">
        <v>0</v>
      </c>
      <c r="AW41" s="153">
        <f t="shared" si="11"/>
        <v>12</v>
      </c>
      <c r="AX41" s="587">
        <f t="shared" si="3"/>
        <v>0</v>
      </c>
      <c r="AY41" s="589"/>
      <c r="AZ41" s="323"/>
      <c r="BA41" s="325"/>
    </row>
    <row r="42" spans="1:53" ht="12" customHeight="1" thickBot="1" x14ac:dyDescent="0.25">
      <c r="A42" s="156" t="s">
        <v>492</v>
      </c>
      <c r="B42" s="135"/>
      <c r="C42" s="135"/>
      <c r="D42" s="660">
        <f t="shared" si="4"/>
        <v>42552</v>
      </c>
      <c r="E42" s="661"/>
      <c r="F42" s="570">
        <v>0</v>
      </c>
      <c r="G42" s="572"/>
      <c r="H42" s="169">
        <v>0.06</v>
      </c>
      <c r="I42" s="153">
        <f t="shared" si="5"/>
        <v>12</v>
      </c>
      <c r="J42" s="587">
        <f t="shared" si="0"/>
        <v>0</v>
      </c>
      <c r="K42" s="589"/>
      <c r="L42" s="636"/>
      <c r="M42" s="597"/>
      <c r="N42" s="156" t="s">
        <v>492</v>
      </c>
      <c r="O42" s="135"/>
      <c r="P42" s="135"/>
      <c r="Q42" s="140"/>
      <c r="R42" s="660">
        <f t="shared" si="6"/>
        <v>42552</v>
      </c>
      <c r="S42" s="661"/>
      <c r="T42" s="570">
        <v>0</v>
      </c>
      <c r="U42" s="572"/>
      <c r="V42" s="169">
        <v>0</v>
      </c>
      <c r="W42" s="153">
        <f t="shared" si="7"/>
        <v>12</v>
      </c>
      <c r="X42" s="587">
        <f t="shared" si="1"/>
        <v>0</v>
      </c>
      <c r="Y42" s="589"/>
      <c r="Z42" s="636"/>
      <c r="AA42" s="597"/>
      <c r="AB42" s="156" t="s">
        <v>492</v>
      </c>
      <c r="AC42" s="135"/>
      <c r="AD42" s="135"/>
      <c r="AE42" s="660">
        <f t="shared" si="8"/>
        <v>42552</v>
      </c>
      <c r="AF42" s="661"/>
      <c r="AG42" s="570">
        <v>0</v>
      </c>
      <c r="AH42" s="572"/>
      <c r="AI42" s="169">
        <v>0</v>
      </c>
      <c r="AJ42" s="153">
        <f t="shared" si="9"/>
        <v>12</v>
      </c>
      <c r="AK42" s="587">
        <f t="shared" si="2"/>
        <v>0</v>
      </c>
      <c r="AL42" s="589"/>
      <c r="AM42" s="636"/>
      <c r="AN42" s="597"/>
      <c r="AO42" s="156" t="s">
        <v>492</v>
      </c>
      <c r="AP42" s="135"/>
      <c r="AQ42" s="135"/>
      <c r="AR42" s="660">
        <f t="shared" si="10"/>
        <v>42552</v>
      </c>
      <c r="AS42" s="661"/>
      <c r="AT42" s="570">
        <v>0</v>
      </c>
      <c r="AU42" s="572"/>
      <c r="AV42" s="169">
        <v>0</v>
      </c>
      <c r="AW42" s="153">
        <f t="shared" si="11"/>
        <v>12</v>
      </c>
      <c r="AX42" s="587">
        <f t="shared" si="3"/>
        <v>0</v>
      </c>
      <c r="AY42" s="589"/>
      <c r="AZ42" s="636"/>
      <c r="BA42" s="597"/>
    </row>
    <row r="43" spans="1:53" ht="12" customHeight="1" thickTop="1" x14ac:dyDescent="0.2">
      <c r="A43" s="127" t="s">
        <v>501</v>
      </c>
      <c r="B43" s="128"/>
      <c r="C43" s="128"/>
      <c r="D43" s="128"/>
      <c r="E43" s="128"/>
      <c r="F43" s="128"/>
      <c r="G43" s="128"/>
      <c r="H43" s="128"/>
      <c r="I43" s="128"/>
      <c r="J43" s="128"/>
      <c r="K43" s="129"/>
      <c r="L43" s="610"/>
      <c r="M43" s="580"/>
      <c r="N43" s="127" t="s">
        <v>501</v>
      </c>
      <c r="O43" s="128"/>
      <c r="P43" s="128"/>
      <c r="Q43" s="128"/>
      <c r="R43" s="128"/>
      <c r="S43" s="128"/>
      <c r="T43" s="128"/>
      <c r="U43" s="128"/>
      <c r="V43" s="128"/>
      <c r="W43" s="128"/>
      <c r="X43" s="128"/>
      <c r="Y43" s="129"/>
      <c r="Z43" s="610"/>
      <c r="AA43" s="580"/>
      <c r="AB43" s="127" t="s">
        <v>501</v>
      </c>
      <c r="AC43" s="128"/>
      <c r="AD43" s="128"/>
      <c r="AE43" s="128"/>
      <c r="AF43" s="128"/>
      <c r="AG43" s="128"/>
      <c r="AH43" s="128"/>
      <c r="AI43" s="128"/>
      <c r="AJ43" s="128"/>
      <c r="AK43" s="128"/>
      <c r="AL43" s="129"/>
      <c r="AM43" s="610"/>
      <c r="AN43" s="580"/>
      <c r="AO43" s="127" t="s">
        <v>501</v>
      </c>
      <c r="AP43" s="128"/>
      <c r="AQ43" s="128"/>
      <c r="AR43" s="128"/>
      <c r="AS43" s="128"/>
      <c r="AT43" s="128"/>
      <c r="AU43" s="128"/>
      <c r="AV43" s="128"/>
      <c r="AW43" s="128"/>
      <c r="AX43" s="128"/>
      <c r="AY43" s="129"/>
      <c r="AZ43" s="610"/>
      <c r="BA43" s="580"/>
    </row>
    <row r="44" spans="1:53" ht="12" customHeight="1" x14ac:dyDescent="0.2">
      <c r="A44" s="145" t="s">
        <v>493</v>
      </c>
      <c r="B44" s="131"/>
      <c r="C44" s="131"/>
      <c r="D44" s="131"/>
      <c r="E44" s="131"/>
      <c r="F44" s="131"/>
      <c r="G44" s="131"/>
      <c r="H44" s="131"/>
      <c r="I44" s="131"/>
      <c r="J44" s="131"/>
      <c r="K44" s="132"/>
      <c r="L44" s="570">
        <v>0</v>
      </c>
      <c r="M44" s="572"/>
      <c r="N44" s="145" t="s">
        <v>493</v>
      </c>
      <c r="O44" s="131"/>
      <c r="P44" s="131"/>
      <c r="Q44" s="131"/>
      <c r="R44" s="131"/>
      <c r="S44" s="131"/>
      <c r="T44" s="131"/>
      <c r="U44" s="131"/>
      <c r="V44" s="131"/>
      <c r="W44" s="131"/>
      <c r="X44" s="131"/>
      <c r="Y44" s="132"/>
      <c r="Z44" s="570">
        <v>0</v>
      </c>
      <c r="AA44" s="572"/>
      <c r="AB44" s="145" t="s">
        <v>493</v>
      </c>
      <c r="AC44" s="131"/>
      <c r="AD44" s="131"/>
      <c r="AE44" s="131"/>
      <c r="AF44" s="131"/>
      <c r="AG44" s="131"/>
      <c r="AH44" s="131"/>
      <c r="AI44" s="131"/>
      <c r="AJ44" s="131"/>
      <c r="AK44" s="131"/>
      <c r="AL44" s="132"/>
      <c r="AM44" s="570">
        <v>0</v>
      </c>
      <c r="AN44" s="572"/>
      <c r="AO44" s="145" t="s">
        <v>493</v>
      </c>
      <c r="AP44" s="131"/>
      <c r="AQ44" s="131"/>
      <c r="AR44" s="131"/>
      <c r="AS44" s="131"/>
      <c r="AT44" s="131"/>
      <c r="AU44" s="131"/>
      <c r="AV44" s="131"/>
      <c r="AW44" s="131"/>
      <c r="AX44" s="131"/>
      <c r="AY44" s="132"/>
      <c r="AZ44" s="570">
        <v>0</v>
      </c>
      <c r="BA44" s="572"/>
    </row>
    <row r="45" spans="1:53" ht="12" customHeight="1" x14ac:dyDescent="0.2">
      <c r="A45" s="145" t="s">
        <v>483</v>
      </c>
      <c r="B45" s="131"/>
      <c r="C45" s="131"/>
      <c r="D45" s="131"/>
      <c r="E45" s="131"/>
      <c r="F45" s="131"/>
      <c r="G45" s="131"/>
      <c r="H45" s="131"/>
      <c r="I45" s="131"/>
      <c r="J45" s="131"/>
      <c r="K45" s="132"/>
      <c r="L45" s="662">
        <v>1</v>
      </c>
      <c r="M45" s="664"/>
      <c r="N45" s="145" t="s">
        <v>483</v>
      </c>
      <c r="O45" s="131"/>
      <c r="P45" s="131"/>
      <c r="Q45" s="131"/>
      <c r="R45" s="131"/>
      <c r="S45" s="131"/>
      <c r="T45" s="131"/>
      <c r="U45" s="131"/>
      <c r="V45" s="131"/>
      <c r="W45" s="131"/>
      <c r="X45" s="131"/>
      <c r="Y45" s="132"/>
      <c r="Z45" s="662">
        <v>1</v>
      </c>
      <c r="AA45" s="664"/>
      <c r="AB45" s="145" t="s">
        <v>483</v>
      </c>
      <c r="AC45" s="131"/>
      <c r="AD45" s="131"/>
      <c r="AE45" s="131"/>
      <c r="AF45" s="131"/>
      <c r="AG45" s="131"/>
      <c r="AH45" s="131"/>
      <c r="AI45" s="131"/>
      <c r="AJ45" s="131"/>
      <c r="AK45" s="131"/>
      <c r="AL45" s="132"/>
      <c r="AM45" s="662">
        <v>1</v>
      </c>
      <c r="AN45" s="664"/>
      <c r="AO45" s="145" t="s">
        <v>483</v>
      </c>
      <c r="AP45" s="131"/>
      <c r="AQ45" s="131"/>
      <c r="AR45" s="131"/>
      <c r="AS45" s="131"/>
      <c r="AT45" s="131"/>
      <c r="AU45" s="131"/>
      <c r="AV45" s="131"/>
      <c r="AW45" s="131"/>
      <c r="AX45" s="131"/>
      <c r="AY45" s="132"/>
      <c r="AZ45" s="662">
        <v>1</v>
      </c>
      <c r="BA45" s="664"/>
    </row>
    <row r="46" spans="1:53" ht="12" customHeight="1" x14ac:dyDescent="0.2">
      <c r="A46" s="145" t="s">
        <v>494</v>
      </c>
      <c r="B46" s="131"/>
      <c r="C46" s="131"/>
      <c r="D46" s="131"/>
      <c r="E46" s="131"/>
      <c r="F46" s="131"/>
      <c r="G46" s="131"/>
      <c r="H46" s="131"/>
      <c r="I46" s="131"/>
      <c r="J46" s="131"/>
      <c r="K46" s="132"/>
      <c r="L46" s="587">
        <f>L44/L45</f>
        <v>0</v>
      </c>
      <c r="M46" s="589"/>
      <c r="N46" s="145" t="s">
        <v>494</v>
      </c>
      <c r="O46" s="131"/>
      <c r="P46" s="131"/>
      <c r="Q46" s="131"/>
      <c r="R46" s="131"/>
      <c r="S46" s="131"/>
      <c r="T46" s="131"/>
      <c r="U46" s="131"/>
      <c r="V46" s="131"/>
      <c r="W46" s="131"/>
      <c r="X46" s="131"/>
      <c r="Y46" s="132"/>
      <c r="Z46" s="587">
        <f>Z44/Z45</f>
        <v>0</v>
      </c>
      <c r="AA46" s="589"/>
      <c r="AB46" s="145" t="s">
        <v>494</v>
      </c>
      <c r="AC46" s="131"/>
      <c r="AD46" s="131"/>
      <c r="AE46" s="131"/>
      <c r="AF46" s="131"/>
      <c r="AG46" s="131"/>
      <c r="AH46" s="131"/>
      <c r="AI46" s="131"/>
      <c r="AJ46" s="131"/>
      <c r="AK46" s="131"/>
      <c r="AL46" s="132"/>
      <c r="AM46" s="587">
        <f>AM44/AM45</f>
        <v>0</v>
      </c>
      <c r="AN46" s="589"/>
      <c r="AO46" s="145" t="s">
        <v>494</v>
      </c>
      <c r="AP46" s="131"/>
      <c r="AQ46" s="131"/>
      <c r="AR46" s="131"/>
      <c r="AS46" s="131"/>
      <c r="AT46" s="131"/>
      <c r="AU46" s="131"/>
      <c r="AV46" s="131"/>
      <c r="AW46" s="131"/>
      <c r="AX46" s="131"/>
      <c r="AY46" s="132"/>
      <c r="AZ46" s="587">
        <f>AZ44/AZ45</f>
        <v>0</v>
      </c>
      <c r="BA46" s="589"/>
    </row>
    <row r="47" spans="1:53" ht="12" customHeight="1" x14ac:dyDescent="0.2">
      <c r="A47" s="145" t="s">
        <v>485</v>
      </c>
      <c r="B47" s="131"/>
      <c r="C47" s="131"/>
      <c r="D47" s="131"/>
      <c r="E47" s="131"/>
      <c r="F47" s="131"/>
      <c r="G47" s="131"/>
      <c r="H47" s="131"/>
      <c r="I47" s="131"/>
      <c r="J47" s="131"/>
      <c r="K47" s="132"/>
      <c r="L47" s="662">
        <v>0</v>
      </c>
      <c r="M47" s="664"/>
      <c r="N47" s="145" t="s">
        <v>485</v>
      </c>
      <c r="O47" s="131"/>
      <c r="P47" s="131"/>
      <c r="Q47" s="131"/>
      <c r="R47" s="131"/>
      <c r="S47" s="131"/>
      <c r="T47" s="131"/>
      <c r="U47" s="131"/>
      <c r="V47" s="131"/>
      <c r="W47" s="131"/>
      <c r="X47" s="131"/>
      <c r="Y47" s="132"/>
      <c r="Z47" s="662">
        <v>0</v>
      </c>
      <c r="AA47" s="664"/>
      <c r="AB47" s="145" t="s">
        <v>485</v>
      </c>
      <c r="AC47" s="131"/>
      <c r="AD47" s="131"/>
      <c r="AE47" s="131"/>
      <c r="AF47" s="131"/>
      <c r="AG47" s="131"/>
      <c r="AH47" s="131"/>
      <c r="AI47" s="131"/>
      <c r="AJ47" s="131"/>
      <c r="AK47" s="131"/>
      <c r="AL47" s="132"/>
      <c r="AM47" s="662">
        <v>0</v>
      </c>
      <c r="AN47" s="664"/>
      <c r="AO47" s="145" t="s">
        <v>485</v>
      </c>
      <c r="AP47" s="131"/>
      <c r="AQ47" s="131"/>
      <c r="AR47" s="131"/>
      <c r="AS47" s="131"/>
      <c r="AT47" s="131"/>
      <c r="AU47" s="131"/>
      <c r="AV47" s="131"/>
      <c r="AW47" s="131"/>
      <c r="AX47" s="131"/>
      <c r="AY47" s="132"/>
      <c r="AZ47" s="662">
        <v>0</v>
      </c>
      <c r="BA47" s="664"/>
    </row>
    <row r="48" spans="1:53" ht="12" customHeight="1" x14ac:dyDescent="0.2">
      <c r="A48" s="145" t="s">
        <v>495</v>
      </c>
      <c r="B48" s="131"/>
      <c r="C48" s="131"/>
      <c r="D48" s="131"/>
      <c r="E48" s="131"/>
      <c r="F48" s="131"/>
      <c r="G48" s="131"/>
      <c r="H48" s="131"/>
      <c r="I48" s="131"/>
      <c r="J48" s="131"/>
      <c r="K48" s="132"/>
      <c r="L48" s="587">
        <f>L47*L46</f>
        <v>0</v>
      </c>
      <c r="M48" s="589"/>
      <c r="N48" s="145" t="s">
        <v>495</v>
      </c>
      <c r="O48" s="131"/>
      <c r="P48" s="131"/>
      <c r="Q48" s="131"/>
      <c r="R48" s="131"/>
      <c r="S48" s="131"/>
      <c r="T48" s="131"/>
      <c r="U48" s="131"/>
      <c r="V48" s="131"/>
      <c r="W48" s="131"/>
      <c r="X48" s="131"/>
      <c r="Y48" s="132"/>
      <c r="Z48" s="587">
        <f>Z47*Z46</f>
        <v>0</v>
      </c>
      <c r="AA48" s="589"/>
      <c r="AB48" s="145" t="s">
        <v>495</v>
      </c>
      <c r="AC48" s="131"/>
      <c r="AD48" s="131"/>
      <c r="AE48" s="131"/>
      <c r="AF48" s="131"/>
      <c r="AG48" s="131"/>
      <c r="AH48" s="131"/>
      <c r="AI48" s="131"/>
      <c r="AJ48" s="131"/>
      <c r="AK48" s="131"/>
      <c r="AL48" s="132"/>
      <c r="AM48" s="587">
        <f>AM47*AM46</f>
        <v>0</v>
      </c>
      <c r="AN48" s="589"/>
      <c r="AO48" s="145" t="s">
        <v>495</v>
      </c>
      <c r="AP48" s="131"/>
      <c r="AQ48" s="131"/>
      <c r="AR48" s="131"/>
      <c r="AS48" s="131"/>
      <c r="AT48" s="131"/>
      <c r="AU48" s="131"/>
      <c r="AV48" s="131"/>
      <c r="AW48" s="131"/>
      <c r="AX48" s="131"/>
      <c r="AY48" s="132"/>
      <c r="AZ48" s="587">
        <f>AZ47*AZ46</f>
        <v>0</v>
      </c>
      <c r="BA48" s="589"/>
    </row>
    <row r="49" spans="1:53" ht="12" customHeight="1" x14ac:dyDescent="0.2">
      <c r="A49" s="130" t="str">
        <f>"Current Interest Earnings Through "&amp;Help!C17+1&amp;"-"&amp;Help!C17+2</f>
        <v>Current Interest Earnings Through 2012-2013</v>
      </c>
      <c r="B49" s="131"/>
      <c r="C49" s="131"/>
      <c r="D49" s="131"/>
      <c r="E49" s="131"/>
      <c r="F49" s="131"/>
      <c r="G49" s="131"/>
      <c r="H49" s="131"/>
      <c r="I49" s="131"/>
      <c r="J49" s="131"/>
      <c r="K49" s="132"/>
      <c r="L49" s="587">
        <f>SUM(J33:K42)</f>
        <v>0</v>
      </c>
      <c r="M49" s="589"/>
      <c r="N49" s="130" t="str">
        <f>"Current Interest Earnings Through "&amp;Help!C17+1&amp;"-"&amp;Help!C17+2</f>
        <v>Current Interest Earnings Through 2012-2013</v>
      </c>
      <c r="O49" s="131"/>
      <c r="P49" s="131"/>
      <c r="Q49" s="131"/>
      <c r="R49" s="131"/>
      <c r="S49" s="131"/>
      <c r="T49" s="131"/>
      <c r="U49" s="131"/>
      <c r="V49" s="131"/>
      <c r="W49" s="131"/>
      <c r="X49" s="131"/>
      <c r="Y49" s="132"/>
      <c r="Z49" s="587">
        <f>SUM(X33:Y42)</f>
        <v>0</v>
      </c>
      <c r="AA49" s="589"/>
      <c r="AB49" s="130" t="str">
        <f>"Current Interest Earnings Through "&amp;Help!C17+1&amp;"-"&amp;Help!C17+2</f>
        <v>Current Interest Earnings Through 2012-2013</v>
      </c>
      <c r="AC49" s="131"/>
      <c r="AD49" s="131"/>
      <c r="AE49" s="131"/>
      <c r="AF49" s="131"/>
      <c r="AG49" s="131"/>
      <c r="AH49" s="131"/>
      <c r="AI49" s="131"/>
      <c r="AJ49" s="131"/>
      <c r="AK49" s="131"/>
      <c r="AL49" s="132"/>
      <c r="AM49" s="587">
        <f>SUM(AK33:AL42)</f>
        <v>0</v>
      </c>
      <c r="AN49" s="589"/>
      <c r="AO49" s="130" t="str">
        <f>"Current Interest Earnings Through "&amp;Help!C17+1&amp;"-"&amp;Help!C17+2</f>
        <v>Current Interest Earnings Through 2012-2013</v>
      </c>
      <c r="AP49" s="131"/>
      <c r="AQ49" s="131"/>
      <c r="AR49" s="131"/>
      <c r="AS49" s="131"/>
      <c r="AT49" s="131"/>
      <c r="AU49" s="131"/>
      <c r="AV49" s="131"/>
      <c r="AW49" s="131"/>
      <c r="AX49" s="131"/>
      <c r="AY49" s="132"/>
      <c r="AZ49" s="587">
        <f>SUM(AX33:AY42)</f>
        <v>0</v>
      </c>
      <c r="BA49" s="589"/>
    </row>
    <row r="50" spans="1:53" ht="12" customHeight="1" thickBot="1" x14ac:dyDescent="0.25">
      <c r="A50" s="139" t="str">
        <f>"Total Interest To Levy For "&amp;Help!C17+1&amp;"-"&amp;Help!C17+2</f>
        <v>Total Interest To Levy For 2012-2013</v>
      </c>
      <c r="B50" s="140"/>
      <c r="C50" s="140"/>
      <c r="D50" s="140"/>
      <c r="E50" s="140"/>
      <c r="F50" s="140"/>
      <c r="G50" s="140"/>
      <c r="H50" s="140"/>
      <c r="I50" s="140"/>
      <c r="J50" s="140"/>
      <c r="K50" s="141"/>
      <c r="L50" s="573">
        <f>L49+L48</f>
        <v>0</v>
      </c>
      <c r="M50" s="575"/>
      <c r="N50" s="139" t="str">
        <f>"Total Interest To Levy For "&amp;Help!C17+1&amp;"-"&amp;Help!C17+2</f>
        <v>Total Interest To Levy For 2012-2013</v>
      </c>
      <c r="O50" s="140"/>
      <c r="P50" s="140"/>
      <c r="Q50" s="140"/>
      <c r="R50" s="140"/>
      <c r="S50" s="140"/>
      <c r="T50" s="140"/>
      <c r="U50" s="140"/>
      <c r="V50" s="140"/>
      <c r="W50" s="140"/>
      <c r="X50" s="140"/>
      <c r="Y50" s="141"/>
      <c r="Z50" s="573">
        <f>Z49+Z48</f>
        <v>0</v>
      </c>
      <c r="AA50" s="575"/>
      <c r="AB50" s="139" t="str">
        <f>"Total Interest To Levy For "&amp;Help!C17+1&amp;"-"&amp;Help!C17+2</f>
        <v>Total Interest To Levy For 2012-2013</v>
      </c>
      <c r="AC50" s="140"/>
      <c r="AD50" s="140"/>
      <c r="AE50" s="140"/>
      <c r="AF50" s="140"/>
      <c r="AG50" s="140"/>
      <c r="AH50" s="140"/>
      <c r="AI50" s="140"/>
      <c r="AJ50" s="140"/>
      <c r="AK50" s="140"/>
      <c r="AL50" s="141"/>
      <c r="AM50" s="573">
        <f>AM49+AM48</f>
        <v>0</v>
      </c>
      <c r="AN50" s="575"/>
      <c r="AO50" s="139" t="str">
        <f>"Total Interest To Levy For "&amp;Help!C17+1&amp;"-"&amp;Help!C17+2</f>
        <v>Total Interest To Levy For 2012-2013</v>
      </c>
      <c r="AP50" s="140"/>
      <c r="AQ50" s="140"/>
      <c r="AR50" s="140"/>
      <c r="AS50" s="140"/>
      <c r="AT50" s="140"/>
      <c r="AU50" s="140"/>
      <c r="AV50" s="140"/>
      <c r="AW50" s="140"/>
      <c r="AX50" s="140"/>
      <c r="AY50" s="141"/>
      <c r="AZ50" s="573">
        <f>AZ49+AZ48</f>
        <v>0</v>
      </c>
      <c r="BA50" s="575"/>
    </row>
    <row r="51" spans="1:53" ht="12" customHeight="1" thickTop="1" x14ac:dyDescent="0.2">
      <c r="A51" s="92" t="s">
        <v>496</v>
      </c>
      <c r="B51" s="93"/>
      <c r="C51" s="93"/>
      <c r="D51" s="93"/>
      <c r="E51" s="93"/>
      <c r="F51" s="93"/>
      <c r="G51" s="93"/>
      <c r="H51" s="93"/>
      <c r="I51" s="93"/>
      <c r="J51" s="93"/>
      <c r="K51" s="110"/>
      <c r="L51" s="608"/>
      <c r="M51" s="609"/>
      <c r="N51" s="92" t="s">
        <v>496</v>
      </c>
      <c r="O51" s="93"/>
      <c r="P51" s="93"/>
      <c r="R51" s="93"/>
      <c r="S51" s="93"/>
      <c r="T51" s="93"/>
      <c r="U51" s="93"/>
      <c r="V51" s="93"/>
      <c r="W51" s="93"/>
      <c r="X51" s="93"/>
      <c r="Y51" s="110"/>
      <c r="Z51" s="608"/>
      <c r="AA51" s="609"/>
      <c r="AB51" s="92" t="s">
        <v>496</v>
      </c>
      <c r="AC51" s="93"/>
      <c r="AD51" s="93"/>
      <c r="AE51" s="93"/>
      <c r="AF51" s="93"/>
      <c r="AG51" s="93"/>
      <c r="AH51" s="93"/>
      <c r="AI51" s="93"/>
      <c r="AJ51" s="93"/>
      <c r="AK51" s="93"/>
      <c r="AL51" s="110"/>
      <c r="AM51" s="608"/>
      <c r="AN51" s="609"/>
      <c r="AO51" s="92" t="s">
        <v>496</v>
      </c>
      <c r="AP51" s="93"/>
      <c r="AQ51" s="93"/>
      <c r="AR51" s="93"/>
      <c r="AS51" s="93"/>
      <c r="AT51" s="93"/>
      <c r="AU51" s="93"/>
      <c r="AV51" s="93"/>
      <c r="AW51" s="93"/>
      <c r="AX51" s="93"/>
      <c r="AY51" s="110"/>
      <c r="AZ51" s="608"/>
      <c r="BA51" s="609"/>
    </row>
    <row r="52" spans="1:53" ht="12" customHeight="1" x14ac:dyDescent="0.2">
      <c r="A52" s="155" t="str">
        <f>"Interest Earned But Unpaid 6-30-"&amp;Help!C17&amp;":"</f>
        <v>Interest Earned But Unpaid 6-30-2011:</v>
      </c>
      <c r="B52" s="116"/>
      <c r="C52" s="116"/>
      <c r="D52" s="116"/>
      <c r="E52" s="116"/>
      <c r="F52" s="116"/>
      <c r="G52" s="116"/>
      <c r="H52" s="116"/>
      <c r="I52" s="116"/>
      <c r="J52" s="116"/>
      <c r="K52" s="138"/>
      <c r="L52" s="656"/>
      <c r="M52" s="658"/>
      <c r="N52" s="155" t="str">
        <f>"Interest Earned But Unpaid 6-30-"&amp;Help!C17&amp;":"</f>
        <v>Interest Earned But Unpaid 6-30-2011:</v>
      </c>
      <c r="O52" s="116"/>
      <c r="P52" s="116"/>
      <c r="Q52" s="116"/>
      <c r="R52" s="116"/>
      <c r="S52" s="116"/>
      <c r="T52" s="116"/>
      <c r="U52" s="116"/>
      <c r="V52" s="116"/>
      <c r="W52" s="116"/>
      <c r="X52" s="116"/>
      <c r="Y52" s="138"/>
      <c r="Z52" s="656"/>
      <c r="AA52" s="658"/>
      <c r="AB52" s="155" t="str">
        <f>"Interest Earned But Unpaid 6-30-"&amp;Help!C17&amp;":"</f>
        <v>Interest Earned But Unpaid 6-30-2011:</v>
      </c>
      <c r="AC52" s="116"/>
      <c r="AD52" s="116"/>
      <c r="AE52" s="116"/>
      <c r="AF52" s="116"/>
      <c r="AG52" s="116"/>
      <c r="AH52" s="116"/>
      <c r="AI52" s="116"/>
      <c r="AJ52" s="116"/>
      <c r="AK52" s="116"/>
      <c r="AL52" s="138"/>
      <c r="AM52" s="656"/>
      <c r="AN52" s="658"/>
      <c r="AO52" s="155" t="str">
        <f>"Interest Earned But Unpaid 6-30-"&amp;Help!C17&amp;":"</f>
        <v>Interest Earned But Unpaid 6-30-2011:</v>
      </c>
      <c r="AP52" s="116"/>
      <c r="AQ52" s="116"/>
      <c r="AR52" s="116"/>
      <c r="AS52" s="116"/>
      <c r="AT52" s="116"/>
      <c r="AU52" s="116"/>
      <c r="AV52" s="116"/>
      <c r="AW52" s="116"/>
      <c r="AX52" s="116"/>
      <c r="AY52" s="138"/>
      <c r="AZ52" s="656"/>
      <c r="BA52" s="658"/>
    </row>
    <row r="53" spans="1:53" ht="12" customHeight="1" x14ac:dyDescent="0.2">
      <c r="A53" s="142" t="s">
        <v>489</v>
      </c>
      <c r="B53" s="131"/>
      <c r="C53" s="131"/>
      <c r="D53" s="131"/>
      <c r="E53" s="131"/>
      <c r="F53" s="131"/>
      <c r="G53" s="131"/>
      <c r="H53" s="131"/>
      <c r="I53" s="131"/>
      <c r="J53" s="131"/>
      <c r="K53" s="132"/>
      <c r="L53" s="570">
        <v>0</v>
      </c>
      <c r="M53" s="572"/>
      <c r="N53" s="142" t="s">
        <v>489</v>
      </c>
      <c r="O53" s="131"/>
      <c r="P53" s="131"/>
      <c r="Q53" s="131"/>
      <c r="R53" s="131"/>
      <c r="S53" s="131"/>
      <c r="T53" s="131"/>
      <c r="U53" s="131"/>
      <c r="V53" s="131"/>
      <c r="W53" s="131"/>
      <c r="X53" s="131"/>
      <c r="Y53" s="132"/>
      <c r="Z53" s="570">
        <v>0</v>
      </c>
      <c r="AA53" s="572"/>
      <c r="AB53" s="142" t="s">
        <v>489</v>
      </c>
      <c r="AC53" s="131"/>
      <c r="AD53" s="131"/>
      <c r="AE53" s="131"/>
      <c r="AF53" s="131"/>
      <c r="AG53" s="131"/>
      <c r="AH53" s="131"/>
      <c r="AI53" s="131"/>
      <c r="AJ53" s="131"/>
      <c r="AK53" s="131"/>
      <c r="AL53" s="132"/>
      <c r="AM53" s="570">
        <v>0</v>
      </c>
      <c r="AN53" s="572"/>
      <c r="AO53" s="142" t="s">
        <v>489</v>
      </c>
      <c r="AP53" s="131"/>
      <c r="AQ53" s="131"/>
      <c r="AR53" s="131"/>
      <c r="AS53" s="131"/>
      <c r="AT53" s="131"/>
      <c r="AU53" s="131"/>
      <c r="AV53" s="131"/>
      <c r="AW53" s="131"/>
      <c r="AX53" s="131"/>
      <c r="AY53" s="132"/>
      <c r="AZ53" s="570">
        <v>0</v>
      </c>
      <c r="BA53" s="572"/>
    </row>
    <row r="54" spans="1:53" ht="12" customHeight="1" x14ac:dyDescent="0.2">
      <c r="A54" s="142" t="s">
        <v>490</v>
      </c>
      <c r="B54" s="131"/>
      <c r="C54" s="131"/>
      <c r="D54" s="131"/>
      <c r="E54" s="131"/>
      <c r="F54" s="131"/>
      <c r="G54" s="131"/>
      <c r="H54" s="131"/>
      <c r="I54" s="131"/>
      <c r="J54" s="131"/>
      <c r="K54" s="132"/>
      <c r="L54" s="570">
        <v>0</v>
      </c>
      <c r="M54" s="572"/>
      <c r="N54" s="142" t="s">
        <v>490</v>
      </c>
      <c r="O54" s="131"/>
      <c r="P54" s="131"/>
      <c r="Q54" s="131"/>
      <c r="R54" s="131"/>
      <c r="S54" s="131"/>
      <c r="T54" s="131"/>
      <c r="U54" s="131"/>
      <c r="V54" s="131"/>
      <c r="W54" s="131"/>
      <c r="X54" s="131"/>
      <c r="Y54" s="132"/>
      <c r="Z54" s="570">
        <v>0</v>
      </c>
      <c r="AA54" s="572"/>
      <c r="AB54" s="142" t="s">
        <v>490</v>
      </c>
      <c r="AC54" s="131"/>
      <c r="AD54" s="131"/>
      <c r="AE54" s="131"/>
      <c r="AF54" s="131"/>
      <c r="AG54" s="131"/>
      <c r="AH54" s="131"/>
      <c r="AI54" s="131"/>
      <c r="AJ54" s="131"/>
      <c r="AK54" s="131"/>
      <c r="AL54" s="132"/>
      <c r="AM54" s="570">
        <v>0</v>
      </c>
      <c r="AN54" s="572"/>
      <c r="AO54" s="142" t="s">
        <v>490</v>
      </c>
      <c r="AP54" s="131"/>
      <c r="AQ54" s="131"/>
      <c r="AR54" s="131"/>
      <c r="AS54" s="131"/>
      <c r="AT54" s="131"/>
      <c r="AU54" s="131"/>
      <c r="AV54" s="131"/>
      <c r="AW54" s="131"/>
      <c r="AX54" s="131"/>
      <c r="AY54" s="132"/>
      <c r="AZ54" s="570">
        <v>0</v>
      </c>
      <c r="BA54" s="572"/>
    </row>
    <row r="55" spans="1:53" ht="12" customHeight="1" x14ac:dyDescent="0.2">
      <c r="A55" s="145" t="str">
        <f>"Interest Earnings "&amp;Help!C17&amp;"-"&amp;Help!C17+1</f>
        <v>Interest Earnings 2011-2012</v>
      </c>
      <c r="B55" s="131"/>
      <c r="C55" s="131"/>
      <c r="D55" s="131"/>
      <c r="E55" s="131"/>
      <c r="F55" s="131"/>
      <c r="G55" s="131"/>
      <c r="H55" s="131"/>
      <c r="I55" s="131"/>
      <c r="J55" s="131"/>
      <c r="K55" s="132"/>
      <c r="L55" s="570">
        <v>0</v>
      </c>
      <c r="M55" s="572"/>
      <c r="N55" s="145" t="str">
        <f>"Interest Earnings "&amp;Help!C17&amp;"-"&amp;Help!C17+1</f>
        <v>Interest Earnings 2011-2012</v>
      </c>
      <c r="O55" s="131"/>
      <c r="P55" s="131"/>
      <c r="Q55" s="131"/>
      <c r="R55" s="131"/>
      <c r="S55" s="131"/>
      <c r="T55" s="131"/>
      <c r="U55" s="131"/>
      <c r="V55" s="131"/>
      <c r="W55" s="131"/>
      <c r="X55" s="131"/>
      <c r="Y55" s="132"/>
      <c r="Z55" s="570">
        <v>0</v>
      </c>
      <c r="AA55" s="572"/>
      <c r="AB55" s="145" t="str">
        <f>"Interest Earnings "&amp;Help!C17&amp;"-"&amp;Help!C17+1</f>
        <v>Interest Earnings 2011-2012</v>
      </c>
      <c r="AC55" s="131"/>
      <c r="AD55" s="131"/>
      <c r="AE55" s="131"/>
      <c r="AF55" s="131"/>
      <c r="AG55" s="131"/>
      <c r="AH55" s="131"/>
      <c r="AI55" s="131"/>
      <c r="AJ55" s="131"/>
      <c r="AK55" s="131"/>
      <c r="AL55" s="132"/>
      <c r="AM55" s="570">
        <v>0</v>
      </c>
      <c r="AN55" s="572"/>
      <c r="AO55" s="145" t="str">
        <f>"Interest Earnings "&amp;Help!C17&amp;"-"&amp;Help!C17+1</f>
        <v>Interest Earnings 2011-2012</v>
      </c>
      <c r="AP55" s="131"/>
      <c r="AQ55" s="131"/>
      <c r="AR55" s="131"/>
      <c r="AS55" s="131"/>
      <c r="AT55" s="131"/>
      <c r="AU55" s="131"/>
      <c r="AV55" s="131"/>
      <c r="AW55" s="131"/>
      <c r="AX55" s="131"/>
      <c r="AY55" s="132"/>
      <c r="AZ55" s="570">
        <v>0</v>
      </c>
      <c r="BA55" s="572"/>
    </row>
    <row r="56" spans="1:53" ht="12" customHeight="1" x14ac:dyDescent="0.2">
      <c r="A56" s="145" t="str">
        <f>"Coupons Paid Through "&amp;Help!C17&amp;"-"&amp;Help!C17+1</f>
        <v>Coupons Paid Through 2011-2012</v>
      </c>
      <c r="B56" s="131"/>
      <c r="C56" s="131"/>
      <c r="D56" s="131"/>
      <c r="E56" s="131"/>
      <c r="F56" s="131"/>
      <c r="G56" s="131"/>
      <c r="H56" s="131"/>
      <c r="I56" s="131"/>
      <c r="J56" s="131"/>
      <c r="K56" s="132"/>
      <c r="L56" s="570">
        <v>0</v>
      </c>
      <c r="M56" s="572"/>
      <c r="N56" s="145" t="str">
        <f>"Coupons Paid Through "&amp;Help!C17&amp;"-"&amp;Help!C17+1</f>
        <v>Coupons Paid Through 2011-2012</v>
      </c>
      <c r="O56" s="131"/>
      <c r="P56" s="131"/>
      <c r="Q56" s="131"/>
      <c r="R56" s="131"/>
      <c r="S56" s="131"/>
      <c r="T56" s="131"/>
      <c r="U56" s="131"/>
      <c r="V56" s="131"/>
      <c r="W56" s="131"/>
      <c r="X56" s="131"/>
      <c r="Y56" s="132"/>
      <c r="Z56" s="570">
        <v>0</v>
      </c>
      <c r="AA56" s="572"/>
      <c r="AB56" s="145" t="str">
        <f>"Coupons Paid Through "&amp;Help!C17&amp;"-"&amp;Help!C17+1</f>
        <v>Coupons Paid Through 2011-2012</v>
      </c>
      <c r="AC56" s="131"/>
      <c r="AD56" s="131"/>
      <c r="AE56" s="131"/>
      <c r="AF56" s="131"/>
      <c r="AG56" s="131"/>
      <c r="AH56" s="131"/>
      <c r="AI56" s="131"/>
      <c r="AJ56" s="131"/>
      <c r="AK56" s="131"/>
      <c r="AL56" s="132"/>
      <c r="AM56" s="570">
        <v>0</v>
      </c>
      <c r="AN56" s="572"/>
      <c r="AO56" s="145" t="str">
        <f>"Coupons Paid Through "&amp;Help!C17&amp;"-"&amp;Help!C17+1</f>
        <v>Coupons Paid Through 2011-2012</v>
      </c>
      <c r="AP56" s="131"/>
      <c r="AQ56" s="131"/>
      <c r="AR56" s="131"/>
      <c r="AS56" s="131"/>
      <c r="AT56" s="131"/>
      <c r="AU56" s="131"/>
      <c r="AV56" s="131"/>
      <c r="AW56" s="131"/>
      <c r="AX56" s="131"/>
      <c r="AY56" s="132"/>
      <c r="AZ56" s="570">
        <v>0</v>
      </c>
      <c r="BA56" s="572"/>
    </row>
    <row r="57" spans="1:53" ht="12" customHeight="1" x14ac:dyDescent="0.2">
      <c r="A57" s="145" t="str">
        <f>"Interest Earned But Unpaid 6-30-"&amp;Help!C17+1&amp;":"</f>
        <v>Interest Earned But Unpaid 6-30-2012:</v>
      </c>
      <c r="B57" s="131"/>
      <c r="C57" s="131"/>
      <c r="D57" s="131"/>
      <c r="E57" s="131"/>
      <c r="F57" s="131"/>
      <c r="G57" s="131"/>
      <c r="H57" s="131"/>
      <c r="I57" s="131"/>
      <c r="J57" s="131"/>
      <c r="K57" s="132"/>
      <c r="L57" s="662"/>
      <c r="M57" s="664"/>
      <c r="N57" s="145" t="str">
        <f>"Interest Earned But Unpaid 6-30-"&amp;Help!C17+1&amp;":"</f>
        <v>Interest Earned But Unpaid 6-30-2012:</v>
      </c>
      <c r="O57" s="131"/>
      <c r="P57" s="131"/>
      <c r="Q57" s="131"/>
      <c r="R57" s="131"/>
      <c r="S57" s="131"/>
      <c r="T57" s="131"/>
      <c r="U57" s="131"/>
      <c r="V57" s="131"/>
      <c r="W57" s="131"/>
      <c r="X57" s="131"/>
      <c r="Y57" s="132"/>
      <c r="Z57" s="662"/>
      <c r="AA57" s="664"/>
      <c r="AB57" s="145" t="str">
        <f>"Interest Earned But Unpaid 6-30-"&amp;Help!C17+1&amp;":"</f>
        <v>Interest Earned But Unpaid 6-30-2012:</v>
      </c>
      <c r="AC57" s="131"/>
      <c r="AD57" s="131"/>
      <c r="AE57" s="131"/>
      <c r="AF57" s="131"/>
      <c r="AG57" s="131"/>
      <c r="AH57" s="131"/>
      <c r="AI57" s="131"/>
      <c r="AJ57" s="131"/>
      <c r="AK57" s="131"/>
      <c r="AL57" s="132"/>
      <c r="AM57" s="662"/>
      <c r="AN57" s="664"/>
      <c r="AO57" s="145" t="str">
        <f>"Interest Earned But Unpaid 6-30-"&amp;Help!C17+1&amp;":"</f>
        <v>Interest Earned But Unpaid 6-30-2012:</v>
      </c>
      <c r="AP57" s="131"/>
      <c r="AQ57" s="131"/>
      <c r="AR57" s="131"/>
      <c r="AS57" s="131"/>
      <c r="AT57" s="131"/>
      <c r="AU57" s="131"/>
      <c r="AV57" s="131"/>
      <c r="AW57" s="131"/>
      <c r="AX57" s="131"/>
      <c r="AY57" s="132"/>
      <c r="AZ57" s="662"/>
      <c r="BA57" s="664"/>
    </row>
    <row r="58" spans="1:53" ht="12" customHeight="1" x14ac:dyDescent="0.2">
      <c r="A58" s="142" t="s">
        <v>489</v>
      </c>
      <c r="B58" s="131"/>
      <c r="C58" s="131"/>
      <c r="D58" s="131"/>
      <c r="E58" s="131"/>
      <c r="F58" s="131"/>
      <c r="G58" s="131"/>
      <c r="H58" s="131"/>
      <c r="I58" s="131"/>
      <c r="J58" s="131"/>
      <c r="K58" s="132"/>
      <c r="L58" s="570">
        <v>0</v>
      </c>
      <c r="M58" s="572"/>
      <c r="N58" s="142" t="s">
        <v>489</v>
      </c>
      <c r="O58" s="131"/>
      <c r="P58" s="131"/>
      <c r="Q58" s="131"/>
      <c r="R58" s="131"/>
      <c r="S58" s="131"/>
      <c r="T58" s="131"/>
      <c r="U58" s="131"/>
      <c r="V58" s="131"/>
      <c r="W58" s="131"/>
      <c r="X58" s="131"/>
      <c r="Y58" s="132"/>
      <c r="Z58" s="570">
        <v>0</v>
      </c>
      <c r="AA58" s="572"/>
      <c r="AB58" s="142" t="s">
        <v>489</v>
      </c>
      <c r="AC58" s="131"/>
      <c r="AD58" s="131"/>
      <c r="AE58" s="131"/>
      <c r="AF58" s="131"/>
      <c r="AG58" s="131"/>
      <c r="AH58" s="131"/>
      <c r="AI58" s="131"/>
      <c r="AJ58" s="131"/>
      <c r="AK58" s="131"/>
      <c r="AL58" s="132"/>
      <c r="AM58" s="570">
        <v>0</v>
      </c>
      <c r="AN58" s="572"/>
      <c r="AO58" s="142" t="s">
        <v>489</v>
      </c>
      <c r="AP58" s="131"/>
      <c r="AQ58" s="131"/>
      <c r="AR58" s="131"/>
      <c r="AS58" s="131"/>
      <c r="AT58" s="131"/>
      <c r="AU58" s="131"/>
      <c r="AV58" s="131"/>
      <c r="AW58" s="131"/>
      <c r="AX58" s="131"/>
      <c r="AY58" s="132"/>
      <c r="AZ58" s="570">
        <v>0</v>
      </c>
      <c r="BA58" s="572"/>
    </row>
    <row r="59" spans="1:53" ht="12" customHeight="1" thickBot="1" x14ac:dyDescent="0.25">
      <c r="A59" s="144" t="s">
        <v>490</v>
      </c>
      <c r="B59" s="140"/>
      <c r="C59" s="140"/>
      <c r="D59" s="140"/>
      <c r="E59" s="140"/>
      <c r="F59" s="140"/>
      <c r="G59" s="140"/>
      <c r="H59" s="140"/>
      <c r="I59" s="140"/>
      <c r="J59" s="140"/>
      <c r="K59" s="141"/>
      <c r="L59" s="637">
        <v>0</v>
      </c>
      <c r="M59" s="638"/>
      <c r="N59" s="144" t="s">
        <v>490</v>
      </c>
      <c r="O59" s="140"/>
      <c r="P59" s="140"/>
      <c r="Q59" s="140"/>
      <c r="R59" s="140"/>
      <c r="S59" s="140"/>
      <c r="T59" s="140"/>
      <c r="U59" s="140"/>
      <c r="V59" s="140"/>
      <c r="W59" s="140"/>
      <c r="X59" s="140"/>
      <c r="Y59" s="141"/>
      <c r="Z59" s="637">
        <v>0</v>
      </c>
      <c r="AA59" s="638"/>
      <c r="AB59" s="144" t="s">
        <v>490</v>
      </c>
      <c r="AC59" s="140"/>
      <c r="AD59" s="140"/>
      <c r="AE59" s="140"/>
      <c r="AF59" s="140"/>
      <c r="AG59" s="140"/>
      <c r="AH59" s="140"/>
      <c r="AI59" s="140"/>
      <c r="AJ59" s="140"/>
      <c r="AK59" s="140"/>
      <c r="AL59" s="141"/>
      <c r="AM59" s="637">
        <v>0</v>
      </c>
      <c r="AN59" s="638"/>
      <c r="AO59" s="144" t="s">
        <v>490</v>
      </c>
      <c r="AP59" s="140"/>
      <c r="AQ59" s="140"/>
      <c r="AR59" s="140"/>
      <c r="AS59" s="140"/>
      <c r="AT59" s="140"/>
      <c r="AU59" s="140"/>
      <c r="AV59" s="140"/>
      <c r="AW59" s="140"/>
      <c r="AX59" s="140"/>
      <c r="AY59" s="141"/>
      <c r="AZ59" s="637">
        <v>0</v>
      </c>
      <c r="BA59" s="638"/>
    </row>
    <row r="60" spans="1:53" ht="12" customHeight="1" thickTop="1" x14ac:dyDescent="0.2">
      <c r="A60" s="157" t="str">
        <f>Coversheets!AX50</f>
        <v>S.A.&amp;I. Form 2651R99 Entity: City Name City, 99</v>
      </c>
      <c r="J60" s="639">
        <f ca="1">Coversheets!$BI$50</f>
        <v>41858.327887268519</v>
      </c>
      <c r="K60" s="639"/>
      <c r="L60" s="639"/>
      <c r="M60" s="639"/>
      <c r="N60" s="157" t="str">
        <f>A60</f>
        <v>S.A.&amp;I. Form 2651R99 Entity: City Name City, 99</v>
      </c>
      <c r="X60" s="639">
        <f ca="1">Coversheets!$BI$50</f>
        <v>41858.327887268519</v>
      </c>
      <c r="Y60" s="639"/>
      <c r="Z60" s="639"/>
      <c r="AA60" s="639"/>
      <c r="AB60" s="157" t="str">
        <f>A60</f>
        <v>S.A.&amp;I. Form 2651R99 Entity: City Name City, 99</v>
      </c>
      <c r="AK60" s="639">
        <f ca="1">Coversheets!$BI$50</f>
        <v>41858.327887268519</v>
      </c>
      <c r="AL60" s="639"/>
      <c r="AM60" s="639"/>
      <c r="AN60" s="639"/>
      <c r="AO60" s="157" t="str">
        <f>A60</f>
        <v>S.A.&amp;I. Form 2651R99 Entity: City Name City, 99</v>
      </c>
      <c r="AX60" s="639">
        <f ca="1">Coversheets!$BI$50</f>
        <v>41858.327887268519</v>
      </c>
      <c r="AY60" s="639"/>
      <c r="AZ60" s="639"/>
      <c r="BA60" s="639"/>
    </row>
    <row r="61" spans="1:53" ht="17.25" customHeight="1" x14ac:dyDescent="0.25">
      <c r="A61" s="632" t="str">
        <f>A1</f>
        <v>INDUSTRIAL DEVELOPMENT BOND ACCOUNTS COVERING THE PERIOD JULY 1, 2011, to JUNE 30, 2012</v>
      </c>
      <c r="B61" s="632"/>
      <c r="C61" s="632"/>
      <c r="D61" s="632"/>
      <c r="E61" s="632"/>
      <c r="F61" s="632"/>
      <c r="G61" s="632"/>
      <c r="H61" s="632"/>
      <c r="I61" s="632"/>
      <c r="J61" s="632"/>
      <c r="K61" s="632"/>
      <c r="L61" s="632"/>
      <c r="M61" s="632"/>
      <c r="N61" s="632" t="str">
        <f>A1</f>
        <v>INDUSTRIAL DEVELOPMENT BOND ACCOUNTS COVERING THE PERIOD JULY 1, 2011, to JUNE 30, 2012</v>
      </c>
      <c r="O61" s="632"/>
      <c r="P61" s="632"/>
      <c r="Q61" s="632"/>
      <c r="R61" s="632"/>
      <c r="S61" s="632"/>
      <c r="T61" s="632"/>
      <c r="U61" s="632"/>
      <c r="V61" s="632"/>
      <c r="W61" s="632"/>
      <c r="X61" s="632"/>
      <c r="Y61" s="632"/>
      <c r="Z61" s="632"/>
      <c r="AB61" s="632" t="str">
        <f>A1</f>
        <v>INDUSTRIAL DEVELOPMENT BOND ACCOUNTS COVERING THE PERIOD JULY 1, 2011, to JUNE 30, 2012</v>
      </c>
      <c r="AC61" s="632"/>
      <c r="AD61" s="632"/>
      <c r="AE61" s="632"/>
      <c r="AF61" s="632"/>
      <c r="AG61" s="632"/>
      <c r="AH61" s="632"/>
      <c r="AI61" s="632"/>
      <c r="AJ61" s="632"/>
      <c r="AK61" s="632"/>
      <c r="AL61" s="632"/>
      <c r="AM61" s="632"/>
      <c r="AN61" s="632"/>
      <c r="AO61" s="632" t="str">
        <f>A1</f>
        <v>INDUSTRIAL DEVELOPMENT BOND ACCOUNTS COVERING THE PERIOD JULY 1, 2011, to JUNE 30, 2012</v>
      </c>
      <c r="AP61" s="632"/>
      <c r="AQ61" s="632"/>
      <c r="AR61" s="632"/>
      <c r="AS61" s="632"/>
      <c r="AT61" s="632"/>
      <c r="AU61" s="632"/>
      <c r="AV61" s="632"/>
      <c r="AW61" s="632"/>
      <c r="AX61" s="632"/>
      <c r="AY61" s="632"/>
      <c r="AZ61" s="632"/>
      <c r="BA61" s="632"/>
    </row>
    <row r="62" spans="1:53" ht="17.25" customHeight="1" x14ac:dyDescent="0.25">
      <c r="A62" s="632" t="str">
        <f>"ESTIMATE OF NEEDS FOR "&amp;Help!C17+1&amp;"-"&amp;Help!C17+2</f>
        <v>ESTIMATE OF NEEDS FOR 2012-2013</v>
      </c>
      <c r="B62" s="632"/>
      <c r="C62" s="632"/>
      <c r="D62" s="632"/>
      <c r="E62" s="632"/>
      <c r="F62" s="632"/>
      <c r="G62" s="632"/>
      <c r="H62" s="632"/>
      <c r="I62" s="632"/>
      <c r="J62" s="632"/>
      <c r="K62" s="632"/>
      <c r="L62" s="632"/>
      <c r="M62" s="632"/>
      <c r="N62" s="632" t="str">
        <f>"ESTIMATE OF NEEDS FOR "&amp;Help!C17+1&amp;"-"&amp;Help!C17+2</f>
        <v>ESTIMATE OF NEEDS FOR 2012-2013</v>
      </c>
      <c r="O62" s="632"/>
      <c r="P62" s="632"/>
      <c r="Q62" s="632"/>
      <c r="R62" s="632"/>
      <c r="S62" s="632"/>
      <c r="T62" s="632"/>
      <c r="U62" s="632"/>
      <c r="V62" s="632"/>
      <c r="W62" s="632"/>
      <c r="X62" s="632"/>
      <c r="Y62" s="632"/>
      <c r="Z62" s="632"/>
      <c r="AB62" s="632" t="str">
        <f>"ESTIMATE OF NEEDS FOR "&amp;Help!C17+1&amp;"-"&amp;Help!C17+2</f>
        <v>ESTIMATE OF NEEDS FOR 2012-2013</v>
      </c>
      <c r="AC62" s="632"/>
      <c r="AD62" s="632"/>
      <c r="AE62" s="632"/>
      <c r="AF62" s="632"/>
      <c r="AG62" s="632"/>
      <c r="AH62" s="632"/>
      <c r="AI62" s="632"/>
      <c r="AJ62" s="632"/>
      <c r="AK62" s="632"/>
      <c r="AL62" s="632"/>
      <c r="AM62" s="632"/>
      <c r="AN62" s="632"/>
      <c r="AO62" s="632" t="str">
        <f>"ESTIMATE OF NEEDS FOR "&amp;Help!C17+1&amp;"-"&amp;Help!C17+2</f>
        <v>ESTIMATE OF NEEDS FOR 2012-2013</v>
      </c>
      <c r="AP62" s="632"/>
      <c r="AQ62" s="632"/>
      <c r="AR62" s="632"/>
      <c r="AS62" s="632"/>
      <c r="AT62" s="632"/>
      <c r="AU62" s="632"/>
      <c r="AV62" s="632"/>
      <c r="AW62" s="632"/>
      <c r="AX62" s="632"/>
      <c r="AY62" s="632"/>
      <c r="AZ62" s="632"/>
      <c r="BA62" s="632"/>
    </row>
    <row r="63" spans="1:53" ht="12" customHeight="1" thickBot="1" x14ac:dyDescent="0.25">
      <c r="A63" s="81" t="s">
        <v>407</v>
      </c>
      <c r="M63" s="121" t="s">
        <v>653</v>
      </c>
      <c r="N63" s="81" t="s">
        <v>407</v>
      </c>
      <c r="Z63" s="121" t="s">
        <v>654</v>
      </c>
      <c r="AB63" s="81" t="s">
        <v>407</v>
      </c>
      <c r="AN63" s="121" t="s">
        <v>655</v>
      </c>
      <c r="AO63" s="81" t="s">
        <v>407</v>
      </c>
      <c r="BA63" s="121" t="s">
        <v>656</v>
      </c>
    </row>
    <row r="64" spans="1:53" ht="12" customHeight="1" thickTop="1" thickBot="1" x14ac:dyDescent="0.25">
      <c r="A64" s="122" t="str">
        <f>"Schedule 1, Detail of Bond and Coupon Indebtedness as of June 30, "&amp;Help!C17+1&amp;" - Not Affecting Homesteads (New)"</f>
        <v>Schedule 1, Detail of Bond and Coupon Indebtedness as of June 30, 2012 - Not Affecting Homesteads (New)</v>
      </c>
      <c r="B64" s="123"/>
      <c r="C64" s="123"/>
      <c r="D64" s="123"/>
      <c r="E64" s="123"/>
      <c r="F64" s="123"/>
      <c r="G64" s="123"/>
      <c r="H64" s="123"/>
      <c r="I64" s="123"/>
      <c r="J64" s="123"/>
      <c r="K64" s="123"/>
      <c r="L64" s="123"/>
      <c r="M64" s="124"/>
      <c r="N64" s="122" t="str">
        <f>"Schedule 1, Detail of Bond and Coupon Indebtedness as of June 30, "&amp;Help!C17+1&amp;" - Not Affecting Homesteads (New)"</f>
        <v>Schedule 1, Detail of Bond and Coupon Indebtedness as of June 30, 2012 - Not Affecting Homesteads (New)</v>
      </c>
      <c r="O64" s="123"/>
      <c r="P64" s="123"/>
      <c r="Q64" s="123"/>
      <c r="R64" s="123"/>
      <c r="S64" s="123"/>
      <c r="T64" s="123"/>
      <c r="U64" s="123"/>
      <c r="V64" s="123"/>
      <c r="W64" s="123"/>
      <c r="X64" s="123"/>
      <c r="Y64" s="123"/>
      <c r="Z64" s="123"/>
      <c r="AA64" s="124"/>
      <c r="AB64" s="122" t="str">
        <f>"Schedule 1, Detail of Bond and Coupon Indebtedness as of June 30, "&amp;Help!C17+1&amp;" - Not Affecting Homesteads (New)"</f>
        <v>Schedule 1, Detail of Bond and Coupon Indebtedness as of June 30, 2012 - Not Affecting Homesteads (New)</v>
      </c>
      <c r="AC64" s="123"/>
      <c r="AD64" s="123"/>
      <c r="AE64" s="123"/>
      <c r="AF64" s="123"/>
      <c r="AG64" s="123"/>
      <c r="AH64" s="123"/>
      <c r="AI64" s="123"/>
      <c r="AJ64" s="123"/>
      <c r="AK64" s="123"/>
      <c r="AL64" s="123"/>
      <c r="AM64" s="123"/>
      <c r="AN64" s="124"/>
      <c r="AO64" s="122" t="str">
        <f>"Schedule 1, Detail of Bond and Coupon Indebtedness as of June 30, "&amp;Help!C17+1&amp;" - Not Affecting Homesteads (New)"</f>
        <v>Schedule 1, Detail of Bond and Coupon Indebtedness as of June 30, 2012 - Not Affecting Homesteads (New)</v>
      </c>
      <c r="AP64" s="123"/>
      <c r="AQ64" s="123"/>
      <c r="AR64" s="123"/>
      <c r="AS64" s="123"/>
      <c r="AT64" s="123"/>
      <c r="AU64" s="123"/>
      <c r="AV64" s="123"/>
      <c r="AW64" s="123"/>
      <c r="AX64" s="123"/>
      <c r="AY64" s="123"/>
      <c r="AZ64" s="123"/>
      <c r="BA64" s="124"/>
    </row>
    <row r="65" spans="1:53" ht="12" customHeight="1" thickTop="1" x14ac:dyDescent="0.2">
      <c r="A65" s="92" t="s">
        <v>467</v>
      </c>
      <c r="B65" s="93"/>
      <c r="C65" s="93"/>
      <c r="D65" s="93"/>
      <c r="E65" s="93"/>
      <c r="F65" s="93"/>
      <c r="G65" s="93"/>
      <c r="H65" s="93"/>
      <c r="I65" s="93"/>
      <c r="J65" s="93"/>
      <c r="K65" s="93"/>
      <c r="L65" s="621"/>
      <c r="M65" s="609"/>
      <c r="N65" s="92" t="s">
        <v>467</v>
      </c>
      <c r="O65" s="93"/>
      <c r="P65" s="93"/>
      <c r="R65" s="93"/>
      <c r="S65" s="93"/>
      <c r="T65" s="93"/>
      <c r="U65" s="93"/>
      <c r="V65" s="93"/>
      <c r="W65" s="93"/>
      <c r="X65" s="93"/>
      <c r="Y65" s="93"/>
      <c r="Z65" s="621"/>
      <c r="AA65" s="609"/>
      <c r="AB65" s="92" t="s">
        <v>467</v>
      </c>
      <c r="AC65" s="93"/>
      <c r="AD65" s="93"/>
      <c r="AE65" s="93"/>
      <c r="AF65" s="93"/>
      <c r="AG65" s="93"/>
      <c r="AH65" s="93"/>
      <c r="AI65" s="93"/>
      <c r="AJ65" s="93"/>
      <c r="AK65" s="93"/>
      <c r="AL65" s="93"/>
      <c r="AM65" s="621"/>
      <c r="AN65" s="609"/>
      <c r="AO65" s="92" t="s">
        <v>467</v>
      </c>
      <c r="AP65" s="93"/>
      <c r="AQ65" s="93"/>
      <c r="AR65" s="93"/>
      <c r="AS65" s="93"/>
      <c r="AT65" s="93"/>
      <c r="AU65" s="93"/>
      <c r="AV65" s="93"/>
      <c r="AW65" s="93"/>
      <c r="AX65" s="93"/>
      <c r="AY65" s="93"/>
      <c r="AZ65" s="621"/>
      <c r="BA65" s="609"/>
    </row>
    <row r="66" spans="1:53" ht="12" customHeight="1" thickBot="1" x14ac:dyDescent="0.25">
      <c r="A66" s="105"/>
      <c r="B66" s="106"/>
      <c r="C66" s="106"/>
      <c r="D66" s="106"/>
      <c r="E66" s="106"/>
      <c r="F66" s="106"/>
      <c r="G66" s="106"/>
      <c r="H66" s="106"/>
      <c r="I66" s="106"/>
      <c r="J66" s="106"/>
      <c r="K66" s="106"/>
      <c r="L66" s="596" t="s">
        <v>468</v>
      </c>
      <c r="M66" s="597"/>
      <c r="N66" s="105"/>
      <c r="O66" s="106"/>
      <c r="P66" s="106"/>
      <c r="R66" s="106"/>
      <c r="S66" s="106"/>
      <c r="T66" s="106"/>
      <c r="U66" s="106"/>
      <c r="V66" s="106"/>
      <c r="W66" s="106"/>
      <c r="X66" s="106"/>
      <c r="Y66" s="106"/>
      <c r="Z66" s="596" t="s">
        <v>468</v>
      </c>
      <c r="AA66" s="597"/>
      <c r="AB66" s="105"/>
      <c r="AC66" s="106"/>
      <c r="AD66" s="106"/>
      <c r="AE66" s="106"/>
      <c r="AF66" s="106"/>
      <c r="AG66" s="106"/>
      <c r="AH66" s="106"/>
      <c r="AI66" s="106"/>
      <c r="AJ66" s="106"/>
      <c r="AK66" s="106"/>
      <c r="AL66" s="106"/>
      <c r="AM66" s="596" t="s">
        <v>468</v>
      </c>
      <c r="AN66" s="597"/>
      <c r="AO66" s="105"/>
      <c r="AP66" s="106"/>
      <c r="AQ66" s="106"/>
      <c r="AR66" s="106"/>
      <c r="AS66" s="106"/>
      <c r="AT66" s="106"/>
      <c r="AU66" s="106"/>
      <c r="AV66" s="106"/>
      <c r="AW66" s="106"/>
      <c r="AX66" s="106"/>
      <c r="AY66" s="106"/>
      <c r="AZ66" s="596" t="s">
        <v>468</v>
      </c>
      <c r="BA66" s="597"/>
    </row>
    <row r="67" spans="1:53" ht="12" customHeight="1" thickTop="1" x14ac:dyDescent="0.2">
      <c r="A67" s="92" t="s">
        <v>469</v>
      </c>
      <c r="B67" s="93"/>
      <c r="C67" s="93"/>
      <c r="D67" s="93"/>
      <c r="E67" s="93"/>
      <c r="F67" s="93"/>
      <c r="G67" s="93"/>
      <c r="H67" s="93"/>
      <c r="I67" s="93"/>
      <c r="J67" s="93"/>
      <c r="K67" s="93"/>
      <c r="L67" s="672">
        <v>31959</v>
      </c>
      <c r="M67" s="673"/>
      <c r="N67" s="92" t="s">
        <v>469</v>
      </c>
      <c r="O67" s="93"/>
      <c r="P67" s="93"/>
      <c r="Q67" s="93"/>
      <c r="R67" s="93"/>
      <c r="S67" s="93"/>
      <c r="T67" s="93"/>
      <c r="U67" s="93"/>
      <c r="V67" s="93"/>
      <c r="W67" s="93"/>
      <c r="X67" s="93"/>
      <c r="Y67" s="93"/>
      <c r="Z67" s="672">
        <v>31959</v>
      </c>
      <c r="AA67" s="673"/>
      <c r="AB67" s="92" t="s">
        <v>469</v>
      </c>
      <c r="AC67" s="93"/>
      <c r="AD67" s="93"/>
      <c r="AE67" s="93"/>
      <c r="AF67" s="93"/>
      <c r="AG67" s="93"/>
      <c r="AH67" s="93"/>
      <c r="AI67" s="93"/>
      <c r="AJ67" s="93"/>
      <c r="AK67" s="93"/>
      <c r="AL67" s="93"/>
      <c r="AM67" s="672">
        <v>31959</v>
      </c>
      <c r="AN67" s="673"/>
      <c r="AO67" s="92" t="s">
        <v>469</v>
      </c>
      <c r="AP67" s="93"/>
      <c r="AQ67" s="93"/>
      <c r="AR67" s="93"/>
      <c r="AS67" s="93"/>
      <c r="AT67" s="93"/>
      <c r="AU67" s="93"/>
      <c r="AV67" s="93"/>
      <c r="AW67" s="93"/>
      <c r="AX67" s="93"/>
      <c r="AY67" s="93"/>
      <c r="AZ67" s="672">
        <v>31959</v>
      </c>
      <c r="BA67" s="673"/>
    </row>
    <row r="68" spans="1:53" ht="12" customHeight="1" x14ac:dyDescent="0.2">
      <c r="A68" s="133" t="s">
        <v>470</v>
      </c>
      <c r="B68" s="116"/>
      <c r="C68" s="116"/>
      <c r="D68" s="116"/>
      <c r="E68" s="116"/>
      <c r="F68" s="116"/>
      <c r="G68" s="116"/>
      <c r="H68" s="116"/>
      <c r="I68" s="116"/>
      <c r="J68" s="116"/>
      <c r="K68" s="116"/>
      <c r="L68" s="676">
        <v>31959</v>
      </c>
      <c r="M68" s="677"/>
      <c r="N68" s="133" t="s">
        <v>470</v>
      </c>
      <c r="O68" s="116"/>
      <c r="P68" s="116"/>
      <c r="Q68" s="116"/>
      <c r="R68" s="116"/>
      <c r="S68" s="116"/>
      <c r="T68" s="116"/>
      <c r="U68" s="116"/>
      <c r="V68" s="116"/>
      <c r="W68" s="116"/>
      <c r="X68" s="116"/>
      <c r="Y68" s="116"/>
      <c r="Z68" s="676">
        <v>31959</v>
      </c>
      <c r="AA68" s="677"/>
      <c r="AB68" s="133" t="s">
        <v>470</v>
      </c>
      <c r="AC68" s="116"/>
      <c r="AD68" s="116"/>
      <c r="AE68" s="116"/>
      <c r="AF68" s="116"/>
      <c r="AG68" s="116"/>
      <c r="AH68" s="116"/>
      <c r="AI68" s="116"/>
      <c r="AJ68" s="116"/>
      <c r="AK68" s="116"/>
      <c r="AL68" s="116"/>
      <c r="AM68" s="676">
        <v>31959</v>
      </c>
      <c r="AN68" s="677"/>
      <c r="AO68" s="133" t="s">
        <v>470</v>
      </c>
      <c r="AP68" s="116"/>
      <c r="AQ68" s="116"/>
      <c r="AR68" s="116"/>
      <c r="AS68" s="116"/>
      <c r="AT68" s="116"/>
      <c r="AU68" s="116"/>
      <c r="AV68" s="116"/>
      <c r="AW68" s="116"/>
      <c r="AX68" s="116"/>
      <c r="AY68" s="116"/>
      <c r="AZ68" s="676">
        <v>31959</v>
      </c>
      <c r="BA68" s="677"/>
    </row>
    <row r="69" spans="1:53" ht="12" customHeight="1" x14ac:dyDescent="0.2">
      <c r="A69" s="134" t="s">
        <v>471</v>
      </c>
      <c r="B69" s="135"/>
      <c r="C69" s="135"/>
      <c r="D69" s="135"/>
      <c r="E69" s="135"/>
      <c r="F69" s="135"/>
      <c r="G69" s="135"/>
      <c r="H69" s="135"/>
      <c r="I69" s="135"/>
      <c r="J69" s="135"/>
      <c r="K69" s="136"/>
      <c r="L69" s="678"/>
      <c r="M69" s="679"/>
      <c r="N69" s="134" t="s">
        <v>471</v>
      </c>
      <c r="O69" s="135"/>
      <c r="P69" s="135"/>
      <c r="R69" s="135"/>
      <c r="S69" s="135"/>
      <c r="T69" s="135"/>
      <c r="U69" s="135"/>
      <c r="V69" s="135"/>
      <c r="W69" s="135"/>
      <c r="X69" s="135"/>
      <c r="Y69" s="136"/>
      <c r="Z69" s="678"/>
      <c r="AA69" s="679"/>
      <c r="AB69" s="134" t="s">
        <v>471</v>
      </c>
      <c r="AC69" s="135"/>
      <c r="AD69" s="135"/>
      <c r="AE69" s="135"/>
      <c r="AF69" s="135"/>
      <c r="AG69" s="135"/>
      <c r="AH69" s="135"/>
      <c r="AI69" s="135"/>
      <c r="AJ69" s="135"/>
      <c r="AK69" s="135"/>
      <c r="AL69" s="136"/>
      <c r="AM69" s="678"/>
      <c r="AN69" s="679"/>
      <c r="AO69" s="134" t="s">
        <v>471</v>
      </c>
      <c r="AP69" s="135"/>
      <c r="AQ69" s="135"/>
      <c r="AR69" s="135"/>
      <c r="AS69" s="135"/>
      <c r="AT69" s="135"/>
      <c r="AU69" s="135"/>
      <c r="AV69" s="135"/>
      <c r="AW69" s="135"/>
      <c r="AX69" s="135"/>
      <c r="AY69" s="136"/>
      <c r="AZ69" s="678"/>
      <c r="BA69" s="679"/>
    </row>
    <row r="70" spans="1:53" ht="12" customHeight="1" x14ac:dyDescent="0.2">
      <c r="A70" s="91" t="s">
        <v>472</v>
      </c>
      <c r="B70" s="72"/>
      <c r="C70" s="72"/>
      <c r="D70" s="72"/>
      <c r="E70" s="72"/>
      <c r="F70" s="72"/>
      <c r="G70" s="72"/>
      <c r="H70" s="72"/>
      <c r="I70" s="72"/>
      <c r="J70" s="72"/>
      <c r="K70" s="83"/>
      <c r="L70" s="674"/>
      <c r="M70" s="675"/>
      <c r="N70" s="91" t="s">
        <v>472</v>
      </c>
      <c r="O70" s="72"/>
      <c r="P70" s="72"/>
      <c r="R70" s="72"/>
      <c r="S70" s="72"/>
      <c r="T70" s="72"/>
      <c r="U70" s="72"/>
      <c r="V70" s="72"/>
      <c r="W70" s="72"/>
      <c r="X70" s="72"/>
      <c r="Y70" s="83"/>
      <c r="Z70" s="674"/>
      <c r="AA70" s="675"/>
      <c r="AB70" s="91" t="s">
        <v>472</v>
      </c>
      <c r="AC70" s="72"/>
      <c r="AD70" s="72"/>
      <c r="AE70" s="72"/>
      <c r="AF70" s="72"/>
      <c r="AG70" s="72"/>
      <c r="AH70" s="72"/>
      <c r="AI70" s="72"/>
      <c r="AJ70" s="72"/>
      <c r="AK70" s="72"/>
      <c r="AL70" s="83"/>
      <c r="AM70" s="674"/>
      <c r="AN70" s="675"/>
      <c r="AO70" s="91" t="s">
        <v>472</v>
      </c>
      <c r="AP70" s="72"/>
      <c r="AQ70" s="72"/>
      <c r="AR70" s="72"/>
      <c r="AS70" s="72"/>
      <c r="AT70" s="72"/>
      <c r="AU70" s="72"/>
      <c r="AV70" s="72"/>
      <c r="AW70" s="72"/>
      <c r="AX70" s="72"/>
      <c r="AY70" s="83"/>
      <c r="AZ70" s="674"/>
      <c r="BA70" s="675"/>
    </row>
    <row r="71" spans="1:53" ht="12" customHeight="1" x14ac:dyDescent="0.2">
      <c r="A71" s="137" t="s">
        <v>473</v>
      </c>
      <c r="B71" s="116"/>
      <c r="C71" s="116"/>
      <c r="D71" s="116"/>
      <c r="E71" s="116"/>
      <c r="F71" s="116"/>
      <c r="G71" s="116"/>
      <c r="H71" s="116"/>
      <c r="I71" s="116"/>
      <c r="J71" s="116"/>
      <c r="K71" s="138"/>
      <c r="L71" s="682">
        <v>33420</v>
      </c>
      <c r="M71" s="675"/>
      <c r="N71" s="137" t="s">
        <v>473</v>
      </c>
      <c r="O71" s="116"/>
      <c r="P71" s="116"/>
      <c r="R71" s="116"/>
      <c r="S71" s="116"/>
      <c r="T71" s="116"/>
      <c r="U71" s="116"/>
      <c r="V71" s="116"/>
      <c r="W71" s="116"/>
      <c r="X71" s="116"/>
      <c r="Y71" s="138"/>
      <c r="Z71" s="682">
        <v>33420</v>
      </c>
      <c r="AA71" s="675"/>
      <c r="AB71" s="137" t="s">
        <v>473</v>
      </c>
      <c r="AC71" s="116"/>
      <c r="AD71" s="116"/>
      <c r="AE71" s="116"/>
      <c r="AF71" s="116"/>
      <c r="AG71" s="116"/>
      <c r="AH71" s="116"/>
      <c r="AI71" s="116"/>
      <c r="AJ71" s="116"/>
      <c r="AK71" s="116"/>
      <c r="AL71" s="138"/>
      <c r="AM71" s="682">
        <v>33420</v>
      </c>
      <c r="AN71" s="675"/>
      <c r="AO71" s="137" t="s">
        <v>473</v>
      </c>
      <c r="AP71" s="116"/>
      <c r="AQ71" s="116"/>
      <c r="AR71" s="116"/>
      <c r="AS71" s="116"/>
      <c r="AT71" s="116"/>
      <c r="AU71" s="116"/>
      <c r="AV71" s="116"/>
      <c r="AW71" s="116"/>
      <c r="AX71" s="116"/>
      <c r="AY71" s="138"/>
      <c r="AZ71" s="682">
        <v>33420</v>
      </c>
      <c r="BA71" s="675"/>
    </row>
    <row r="72" spans="1:53" ht="12" customHeight="1" x14ac:dyDescent="0.2">
      <c r="A72" s="142" t="s">
        <v>474</v>
      </c>
      <c r="B72" s="131"/>
      <c r="C72" s="131"/>
      <c r="D72" s="131"/>
      <c r="E72" s="131"/>
      <c r="F72" s="131"/>
      <c r="G72" s="131"/>
      <c r="H72" s="131"/>
      <c r="I72" s="131"/>
      <c r="J72" s="131"/>
      <c r="K72" s="132"/>
      <c r="L72" s="570">
        <v>0</v>
      </c>
      <c r="M72" s="572"/>
      <c r="N72" s="142" t="s">
        <v>474</v>
      </c>
      <c r="O72" s="131"/>
      <c r="P72" s="131"/>
      <c r="Q72" s="131"/>
      <c r="R72" s="131"/>
      <c r="S72" s="131"/>
      <c r="T72" s="131"/>
      <c r="U72" s="131"/>
      <c r="V72" s="131"/>
      <c r="W72" s="131"/>
      <c r="X72" s="131"/>
      <c r="Y72" s="132"/>
      <c r="Z72" s="570">
        <v>0</v>
      </c>
      <c r="AA72" s="572"/>
      <c r="AB72" s="142" t="s">
        <v>474</v>
      </c>
      <c r="AC72" s="131"/>
      <c r="AD72" s="131"/>
      <c r="AE72" s="131"/>
      <c r="AF72" s="131"/>
      <c r="AG72" s="131"/>
      <c r="AH72" s="131"/>
      <c r="AI72" s="131"/>
      <c r="AJ72" s="131"/>
      <c r="AK72" s="131"/>
      <c r="AL72" s="132"/>
      <c r="AM72" s="570">
        <v>0</v>
      </c>
      <c r="AN72" s="572"/>
      <c r="AO72" s="142" t="s">
        <v>474</v>
      </c>
      <c r="AP72" s="131"/>
      <c r="AQ72" s="131"/>
      <c r="AR72" s="131"/>
      <c r="AS72" s="131"/>
      <c r="AT72" s="131"/>
      <c r="AU72" s="131"/>
      <c r="AV72" s="131"/>
      <c r="AW72" s="131"/>
      <c r="AX72" s="131"/>
      <c r="AY72" s="132"/>
      <c r="AZ72" s="570">
        <v>0</v>
      </c>
      <c r="BA72" s="572"/>
    </row>
    <row r="73" spans="1:53" ht="12" customHeight="1" x14ac:dyDescent="0.2">
      <c r="A73" s="143" t="s">
        <v>475</v>
      </c>
      <c r="B73" s="135"/>
      <c r="C73" s="135"/>
      <c r="D73" s="135"/>
      <c r="E73" s="135"/>
      <c r="F73" s="135"/>
      <c r="G73" s="135"/>
      <c r="H73" s="135"/>
      <c r="I73" s="135"/>
      <c r="J73" s="135"/>
      <c r="K73" s="136"/>
      <c r="L73" s="674"/>
      <c r="M73" s="675"/>
      <c r="N73" s="143" t="s">
        <v>475</v>
      </c>
      <c r="O73" s="135"/>
      <c r="P73" s="135"/>
      <c r="R73" s="135"/>
      <c r="S73" s="135"/>
      <c r="T73" s="135"/>
      <c r="U73" s="135"/>
      <c r="V73" s="135"/>
      <c r="W73" s="135"/>
      <c r="X73" s="135"/>
      <c r="Y73" s="136"/>
      <c r="Z73" s="674"/>
      <c r="AA73" s="675"/>
      <c r="AB73" s="143" t="s">
        <v>475</v>
      </c>
      <c r="AC73" s="135"/>
      <c r="AD73" s="135"/>
      <c r="AE73" s="135"/>
      <c r="AF73" s="135"/>
      <c r="AG73" s="135"/>
      <c r="AH73" s="135"/>
      <c r="AI73" s="135"/>
      <c r="AJ73" s="135"/>
      <c r="AK73" s="135"/>
      <c r="AL73" s="136"/>
      <c r="AM73" s="674"/>
      <c r="AN73" s="675"/>
      <c r="AO73" s="143" t="s">
        <v>475</v>
      </c>
      <c r="AP73" s="135"/>
      <c r="AQ73" s="135"/>
      <c r="AR73" s="135"/>
      <c r="AS73" s="135"/>
      <c r="AT73" s="135"/>
      <c r="AU73" s="135"/>
      <c r="AV73" s="135"/>
      <c r="AW73" s="135"/>
      <c r="AX73" s="135"/>
      <c r="AY73" s="136"/>
      <c r="AZ73" s="674"/>
      <c r="BA73" s="675"/>
    </row>
    <row r="74" spans="1:53" ht="12" customHeight="1" x14ac:dyDescent="0.2">
      <c r="A74" s="137" t="s">
        <v>476</v>
      </c>
      <c r="B74" s="116"/>
      <c r="C74" s="116"/>
      <c r="D74" s="116"/>
      <c r="E74" s="116"/>
      <c r="F74" s="116"/>
      <c r="G74" s="116"/>
      <c r="H74" s="116"/>
      <c r="I74" s="116"/>
      <c r="J74" s="116"/>
      <c r="K74" s="138"/>
      <c r="L74" s="676">
        <v>42917</v>
      </c>
      <c r="M74" s="677"/>
      <c r="N74" s="137" t="s">
        <v>476</v>
      </c>
      <c r="O74" s="116"/>
      <c r="P74" s="116"/>
      <c r="R74" s="116"/>
      <c r="S74" s="116"/>
      <c r="T74" s="116"/>
      <c r="U74" s="116"/>
      <c r="V74" s="116"/>
      <c r="W74" s="116"/>
      <c r="X74" s="116"/>
      <c r="Y74" s="138"/>
      <c r="Z74" s="676">
        <v>42917</v>
      </c>
      <c r="AA74" s="677"/>
      <c r="AB74" s="137" t="s">
        <v>476</v>
      </c>
      <c r="AC74" s="116"/>
      <c r="AD74" s="116"/>
      <c r="AE74" s="116"/>
      <c r="AF74" s="116"/>
      <c r="AG74" s="116"/>
      <c r="AH74" s="116"/>
      <c r="AI74" s="116"/>
      <c r="AJ74" s="116"/>
      <c r="AK74" s="116"/>
      <c r="AL74" s="138"/>
      <c r="AM74" s="676">
        <v>42917</v>
      </c>
      <c r="AN74" s="677"/>
      <c r="AO74" s="137" t="s">
        <v>476</v>
      </c>
      <c r="AP74" s="116"/>
      <c r="AQ74" s="116"/>
      <c r="AR74" s="116"/>
      <c r="AS74" s="116"/>
      <c r="AT74" s="116"/>
      <c r="AU74" s="116"/>
      <c r="AV74" s="116"/>
      <c r="AW74" s="116"/>
      <c r="AX74" s="116"/>
      <c r="AY74" s="138"/>
      <c r="AZ74" s="676">
        <v>42917</v>
      </c>
      <c r="BA74" s="677"/>
    </row>
    <row r="75" spans="1:53" ht="12" customHeight="1" thickBot="1" x14ac:dyDescent="0.25">
      <c r="A75" s="144" t="s">
        <v>477</v>
      </c>
      <c r="B75" s="140"/>
      <c r="C75" s="140"/>
      <c r="D75" s="140"/>
      <c r="E75" s="140"/>
      <c r="F75" s="140"/>
      <c r="G75" s="140"/>
      <c r="H75" s="140"/>
      <c r="I75" s="140"/>
      <c r="J75" s="140"/>
      <c r="K75" s="141"/>
      <c r="L75" s="637">
        <v>0</v>
      </c>
      <c r="M75" s="638"/>
      <c r="N75" s="144" t="s">
        <v>477</v>
      </c>
      <c r="O75" s="140"/>
      <c r="P75" s="140"/>
      <c r="Q75" s="135"/>
      <c r="R75" s="140"/>
      <c r="S75" s="140"/>
      <c r="T75" s="140"/>
      <c r="U75" s="140"/>
      <c r="V75" s="140"/>
      <c r="W75" s="140"/>
      <c r="X75" s="140"/>
      <c r="Y75" s="141"/>
      <c r="Z75" s="637">
        <v>0</v>
      </c>
      <c r="AA75" s="638"/>
      <c r="AB75" s="144" t="s">
        <v>477</v>
      </c>
      <c r="AC75" s="140"/>
      <c r="AD75" s="140"/>
      <c r="AE75" s="140"/>
      <c r="AF75" s="140"/>
      <c r="AG75" s="140"/>
      <c r="AH75" s="140"/>
      <c r="AI75" s="140"/>
      <c r="AJ75" s="140"/>
      <c r="AK75" s="140"/>
      <c r="AL75" s="141"/>
      <c r="AM75" s="637">
        <v>0</v>
      </c>
      <c r="AN75" s="638"/>
      <c r="AO75" s="144" t="s">
        <v>477</v>
      </c>
      <c r="AP75" s="140"/>
      <c r="AQ75" s="140"/>
      <c r="AR75" s="140"/>
      <c r="AS75" s="140"/>
      <c r="AT75" s="140"/>
      <c r="AU75" s="140"/>
      <c r="AV75" s="140"/>
      <c r="AW75" s="140"/>
      <c r="AX75" s="140"/>
      <c r="AY75" s="141"/>
      <c r="AZ75" s="637">
        <v>0</v>
      </c>
      <c r="BA75" s="638"/>
    </row>
    <row r="76" spans="1:53" ht="12" customHeight="1" thickTop="1" x14ac:dyDescent="0.2">
      <c r="A76" s="127" t="s">
        <v>478</v>
      </c>
      <c r="B76" s="128"/>
      <c r="C76" s="128"/>
      <c r="D76" s="128"/>
      <c r="E76" s="128"/>
      <c r="F76" s="128"/>
      <c r="G76" s="128"/>
      <c r="H76" s="128"/>
      <c r="I76" s="128"/>
      <c r="J76" s="128"/>
      <c r="K76" s="129"/>
      <c r="L76" s="576">
        <v>0</v>
      </c>
      <c r="M76" s="578"/>
      <c r="N76" s="127" t="s">
        <v>478</v>
      </c>
      <c r="O76" s="128"/>
      <c r="P76" s="128"/>
      <c r="Q76" s="128"/>
      <c r="R76" s="128"/>
      <c r="S76" s="128"/>
      <c r="T76" s="128"/>
      <c r="U76" s="128"/>
      <c r="V76" s="128"/>
      <c r="W76" s="128"/>
      <c r="X76" s="128"/>
      <c r="Y76" s="129"/>
      <c r="Z76" s="576">
        <v>0</v>
      </c>
      <c r="AA76" s="578"/>
      <c r="AB76" s="127" t="s">
        <v>478</v>
      </c>
      <c r="AC76" s="128"/>
      <c r="AD76" s="128"/>
      <c r="AE76" s="128"/>
      <c r="AF76" s="128"/>
      <c r="AG76" s="128"/>
      <c r="AH76" s="128"/>
      <c r="AI76" s="128"/>
      <c r="AJ76" s="128"/>
      <c r="AK76" s="128"/>
      <c r="AL76" s="129"/>
      <c r="AM76" s="576">
        <v>0</v>
      </c>
      <c r="AN76" s="578"/>
      <c r="AO76" s="127" t="s">
        <v>478</v>
      </c>
      <c r="AP76" s="128"/>
      <c r="AQ76" s="128"/>
      <c r="AR76" s="128"/>
      <c r="AS76" s="128"/>
      <c r="AT76" s="128"/>
      <c r="AU76" s="128"/>
      <c r="AV76" s="128"/>
      <c r="AW76" s="128"/>
      <c r="AX76" s="128"/>
      <c r="AY76" s="129"/>
      <c r="AZ76" s="576">
        <v>0</v>
      </c>
      <c r="BA76" s="578"/>
    </row>
    <row r="77" spans="1:53" ht="12" customHeight="1" x14ac:dyDescent="0.2">
      <c r="A77" s="130" t="s">
        <v>479</v>
      </c>
      <c r="B77" s="131"/>
      <c r="C77" s="131"/>
      <c r="D77" s="131"/>
      <c r="E77" s="131"/>
      <c r="F77" s="131"/>
      <c r="G77" s="131"/>
      <c r="H77" s="131"/>
      <c r="I77" s="131"/>
      <c r="J77" s="131"/>
      <c r="K77" s="132"/>
      <c r="L77" s="570">
        <v>0</v>
      </c>
      <c r="M77" s="572"/>
      <c r="N77" s="130" t="s">
        <v>479</v>
      </c>
      <c r="O77" s="131"/>
      <c r="P77" s="131"/>
      <c r="Q77" s="131"/>
      <c r="R77" s="131"/>
      <c r="S77" s="131"/>
      <c r="T77" s="131"/>
      <c r="U77" s="131"/>
      <c r="V77" s="131"/>
      <c r="W77" s="131"/>
      <c r="X77" s="131"/>
      <c r="Y77" s="132"/>
      <c r="Z77" s="570">
        <v>0</v>
      </c>
      <c r="AA77" s="572"/>
      <c r="AB77" s="130" t="s">
        <v>479</v>
      </c>
      <c r="AC77" s="131"/>
      <c r="AD77" s="131"/>
      <c r="AE77" s="131"/>
      <c r="AF77" s="131"/>
      <c r="AG77" s="131"/>
      <c r="AH77" s="131"/>
      <c r="AI77" s="131"/>
      <c r="AJ77" s="131"/>
      <c r="AK77" s="131"/>
      <c r="AL77" s="132"/>
      <c r="AM77" s="570">
        <v>0</v>
      </c>
      <c r="AN77" s="572"/>
      <c r="AO77" s="130" t="s">
        <v>479</v>
      </c>
      <c r="AP77" s="131"/>
      <c r="AQ77" s="131"/>
      <c r="AR77" s="131"/>
      <c r="AS77" s="131"/>
      <c r="AT77" s="131"/>
      <c r="AU77" s="131"/>
      <c r="AV77" s="131"/>
      <c r="AW77" s="131"/>
      <c r="AX77" s="131"/>
      <c r="AY77" s="132"/>
      <c r="AZ77" s="570">
        <v>0</v>
      </c>
      <c r="BA77" s="572"/>
    </row>
    <row r="78" spans="1:53" ht="12" customHeight="1" x14ac:dyDescent="0.2">
      <c r="A78" s="130" t="s">
        <v>481</v>
      </c>
      <c r="B78" s="131"/>
      <c r="C78" s="131"/>
      <c r="D78" s="131"/>
      <c r="E78" s="131"/>
      <c r="F78" s="131"/>
      <c r="G78" s="131"/>
      <c r="H78" s="131"/>
      <c r="I78" s="131"/>
      <c r="J78" s="131"/>
      <c r="K78" s="132"/>
      <c r="L78" s="665"/>
      <c r="M78" s="583"/>
      <c r="N78" s="130" t="s">
        <v>481</v>
      </c>
      <c r="O78" s="131"/>
      <c r="P78" s="131"/>
      <c r="Q78" s="131"/>
      <c r="R78" s="131"/>
      <c r="S78" s="131"/>
      <c r="T78" s="131"/>
      <c r="U78" s="131"/>
      <c r="V78" s="131"/>
      <c r="W78" s="131"/>
      <c r="X78" s="131"/>
      <c r="Y78" s="132"/>
      <c r="Z78" s="665"/>
      <c r="AA78" s="583"/>
      <c r="AB78" s="130" t="s">
        <v>481</v>
      </c>
      <c r="AC78" s="131"/>
      <c r="AD78" s="131"/>
      <c r="AE78" s="131"/>
      <c r="AF78" s="131"/>
      <c r="AG78" s="131"/>
      <c r="AH78" s="131"/>
      <c r="AI78" s="131"/>
      <c r="AJ78" s="131"/>
      <c r="AK78" s="131"/>
      <c r="AL78" s="132"/>
      <c r="AM78" s="665"/>
      <c r="AN78" s="583"/>
      <c r="AO78" s="130" t="s">
        <v>481</v>
      </c>
      <c r="AP78" s="131"/>
      <c r="AQ78" s="131"/>
      <c r="AR78" s="131"/>
      <c r="AS78" s="131"/>
      <c r="AT78" s="131"/>
      <c r="AU78" s="131"/>
      <c r="AV78" s="131"/>
      <c r="AW78" s="131"/>
      <c r="AX78" s="131"/>
      <c r="AY78" s="132"/>
      <c r="AZ78" s="665"/>
      <c r="BA78" s="583"/>
    </row>
    <row r="79" spans="1:53" ht="12" customHeight="1" x14ac:dyDescent="0.2">
      <c r="A79" s="142" t="s">
        <v>482</v>
      </c>
      <c r="B79" s="131"/>
      <c r="C79" s="131"/>
      <c r="D79" s="131"/>
      <c r="E79" s="131"/>
      <c r="F79" s="131"/>
      <c r="G79" s="131"/>
      <c r="H79" s="131"/>
      <c r="I79" s="131"/>
      <c r="J79" s="131"/>
      <c r="K79" s="132"/>
      <c r="L79" s="587">
        <f>L76-L77</f>
        <v>0</v>
      </c>
      <c r="M79" s="589"/>
      <c r="N79" s="142" t="s">
        <v>482</v>
      </c>
      <c r="O79" s="131"/>
      <c r="P79" s="131"/>
      <c r="Q79" s="131"/>
      <c r="R79" s="131"/>
      <c r="S79" s="131"/>
      <c r="T79" s="131"/>
      <c r="U79" s="131"/>
      <c r="V79" s="131"/>
      <c r="W79" s="131"/>
      <c r="X79" s="131"/>
      <c r="Y79" s="132"/>
      <c r="Z79" s="587">
        <f>Z76-Z77</f>
        <v>0</v>
      </c>
      <c r="AA79" s="589"/>
      <c r="AB79" s="142" t="s">
        <v>482</v>
      </c>
      <c r="AC79" s="131"/>
      <c r="AD79" s="131"/>
      <c r="AE79" s="131"/>
      <c r="AF79" s="131"/>
      <c r="AG79" s="131"/>
      <c r="AH79" s="131"/>
      <c r="AI79" s="131"/>
      <c r="AJ79" s="131"/>
      <c r="AK79" s="131"/>
      <c r="AL79" s="132"/>
      <c r="AM79" s="587">
        <f>AM76-AM77</f>
        <v>0</v>
      </c>
      <c r="AN79" s="589"/>
      <c r="AO79" s="142" t="s">
        <v>482</v>
      </c>
      <c r="AP79" s="131"/>
      <c r="AQ79" s="131"/>
      <c r="AR79" s="131"/>
      <c r="AS79" s="131"/>
      <c r="AT79" s="131"/>
      <c r="AU79" s="131"/>
      <c r="AV79" s="131"/>
      <c r="AW79" s="131"/>
      <c r="AX79" s="131"/>
      <c r="AY79" s="132"/>
      <c r="AZ79" s="587">
        <f>AZ76-AZ77</f>
        <v>0</v>
      </c>
      <c r="BA79" s="589"/>
    </row>
    <row r="80" spans="1:53" ht="12" customHeight="1" x14ac:dyDescent="0.2">
      <c r="A80" s="142" t="s">
        <v>483</v>
      </c>
      <c r="B80" s="131"/>
      <c r="C80" s="131"/>
      <c r="D80" s="131"/>
      <c r="E80" s="131"/>
      <c r="F80" s="131"/>
      <c r="G80" s="131"/>
      <c r="H80" s="131"/>
      <c r="I80" s="131"/>
      <c r="J80" s="131"/>
      <c r="K80" s="132"/>
      <c r="L80" s="662">
        <v>1</v>
      </c>
      <c r="M80" s="664"/>
      <c r="N80" s="142" t="s">
        <v>483</v>
      </c>
      <c r="O80" s="131"/>
      <c r="P80" s="131"/>
      <c r="Q80" s="131"/>
      <c r="R80" s="131"/>
      <c r="S80" s="131"/>
      <c r="T80" s="131"/>
      <c r="U80" s="131"/>
      <c r="V80" s="131"/>
      <c r="W80" s="131"/>
      <c r="X80" s="131"/>
      <c r="Y80" s="132"/>
      <c r="Z80" s="662">
        <v>1</v>
      </c>
      <c r="AA80" s="664"/>
      <c r="AB80" s="142" t="s">
        <v>483</v>
      </c>
      <c r="AC80" s="131"/>
      <c r="AD80" s="131"/>
      <c r="AE80" s="131"/>
      <c r="AF80" s="131"/>
      <c r="AG80" s="131"/>
      <c r="AH80" s="131"/>
      <c r="AI80" s="131"/>
      <c r="AJ80" s="131"/>
      <c r="AK80" s="131"/>
      <c r="AL80" s="132"/>
      <c r="AM80" s="662">
        <v>1</v>
      </c>
      <c r="AN80" s="664"/>
      <c r="AO80" s="142" t="s">
        <v>483</v>
      </c>
      <c r="AP80" s="131"/>
      <c r="AQ80" s="131"/>
      <c r="AR80" s="131"/>
      <c r="AS80" s="131"/>
      <c r="AT80" s="131"/>
      <c r="AU80" s="131"/>
      <c r="AV80" s="131"/>
      <c r="AW80" s="131"/>
      <c r="AX80" s="131"/>
      <c r="AY80" s="132"/>
      <c r="AZ80" s="662">
        <v>1</v>
      </c>
      <c r="BA80" s="664"/>
    </row>
    <row r="81" spans="1:53" ht="12" customHeight="1" x14ac:dyDescent="0.2">
      <c r="A81" s="142" t="s">
        <v>484</v>
      </c>
      <c r="B81" s="131"/>
      <c r="C81" s="131"/>
      <c r="D81" s="131"/>
      <c r="E81" s="131"/>
      <c r="F81" s="131"/>
      <c r="G81" s="131"/>
      <c r="H81" s="131"/>
      <c r="I81" s="131"/>
      <c r="J81" s="131"/>
      <c r="K81" s="132"/>
      <c r="L81" s="680">
        <f>L79/L80</f>
        <v>0</v>
      </c>
      <c r="M81" s="681"/>
      <c r="N81" s="142" t="s">
        <v>484</v>
      </c>
      <c r="O81" s="131"/>
      <c r="P81" s="131"/>
      <c r="Q81" s="131"/>
      <c r="R81" s="131"/>
      <c r="S81" s="131"/>
      <c r="T81" s="131"/>
      <c r="U81" s="131"/>
      <c r="V81" s="131"/>
      <c r="W81" s="131"/>
      <c r="X81" s="131"/>
      <c r="Y81" s="132"/>
      <c r="Z81" s="680">
        <f>Z79/Z80</f>
        <v>0</v>
      </c>
      <c r="AA81" s="681"/>
      <c r="AB81" s="142" t="s">
        <v>484</v>
      </c>
      <c r="AC81" s="131"/>
      <c r="AD81" s="131"/>
      <c r="AE81" s="131"/>
      <c r="AF81" s="131"/>
      <c r="AG81" s="131"/>
      <c r="AH81" s="131"/>
      <c r="AI81" s="131"/>
      <c r="AJ81" s="131"/>
      <c r="AK81" s="131"/>
      <c r="AL81" s="132"/>
      <c r="AM81" s="680">
        <f>AM79/AM80</f>
        <v>0</v>
      </c>
      <c r="AN81" s="681"/>
      <c r="AO81" s="142" t="s">
        <v>484</v>
      </c>
      <c r="AP81" s="131"/>
      <c r="AQ81" s="131"/>
      <c r="AR81" s="131"/>
      <c r="AS81" s="131"/>
      <c r="AT81" s="131"/>
      <c r="AU81" s="131"/>
      <c r="AV81" s="131"/>
      <c r="AW81" s="131"/>
      <c r="AX81" s="131"/>
      <c r="AY81" s="132"/>
      <c r="AZ81" s="680">
        <f>AZ79/AZ80</f>
        <v>0</v>
      </c>
      <c r="BA81" s="681"/>
    </row>
    <row r="82" spans="1:53" ht="12" customHeight="1" x14ac:dyDescent="0.2">
      <c r="A82" s="142" t="s">
        <v>485</v>
      </c>
      <c r="B82" s="131"/>
      <c r="C82" s="131"/>
      <c r="D82" s="131"/>
      <c r="E82" s="131"/>
      <c r="F82" s="131"/>
      <c r="G82" s="131"/>
      <c r="H82" s="131"/>
      <c r="I82" s="131"/>
      <c r="J82" s="131"/>
      <c r="K82" s="132"/>
      <c r="L82" s="662">
        <v>1</v>
      </c>
      <c r="M82" s="664"/>
      <c r="N82" s="142" t="s">
        <v>485</v>
      </c>
      <c r="O82" s="131"/>
      <c r="P82" s="131"/>
      <c r="Q82" s="131"/>
      <c r="R82" s="131"/>
      <c r="S82" s="131"/>
      <c r="T82" s="131"/>
      <c r="U82" s="131"/>
      <c r="V82" s="131"/>
      <c r="W82" s="131"/>
      <c r="X82" s="131"/>
      <c r="Y82" s="132"/>
      <c r="Z82" s="662">
        <v>1</v>
      </c>
      <c r="AA82" s="664"/>
      <c r="AB82" s="142" t="s">
        <v>485</v>
      </c>
      <c r="AC82" s="131"/>
      <c r="AD82" s="131"/>
      <c r="AE82" s="131"/>
      <c r="AF82" s="131"/>
      <c r="AG82" s="131"/>
      <c r="AH82" s="131"/>
      <c r="AI82" s="131"/>
      <c r="AJ82" s="131"/>
      <c r="AK82" s="131"/>
      <c r="AL82" s="132"/>
      <c r="AM82" s="662">
        <v>1</v>
      </c>
      <c r="AN82" s="664"/>
      <c r="AO82" s="142" t="s">
        <v>485</v>
      </c>
      <c r="AP82" s="131"/>
      <c r="AQ82" s="131"/>
      <c r="AR82" s="131"/>
      <c r="AS82" s="131"/>
      <c r="AT82" s="131"/>
      <c r="AU82" s="131"/>
      <c r="AV82" s="131"/>
      <c r="AW82" s="131"/>
      <c r="AX82" s="131"/>
      <c r="AY82" s="132"/>
      <c r="AZ82" s="662">
        <v>1</v>
      </c>
      <c r="BA82" s="664"/>
    </row>
    <row r="83" spans="1:53" ht="12" customHeight="1" x14ac:dyDescent="0.2">
      <c r="A83" s="142" t="s">
        <v>486</v>
      </c>
      <c r="B83" s="131"/>
      <c r="C83" s="131"/>
      <c r="D83" s="131"/>
      <c r="E83" s="131"/>
      <c r="F83" s="131"/>
      <c r="G83" s="131"/>
      <c r="H83" s="131"/>
      <c r="I83" s="131"/>
      <c r="J83" s="131"/>
      <c r="K83" s="132"/>
      <c r="L83" s="587">
        <f>L82*L81</f>
        <v>0</v>
      </c>
      <c r="M83" s="589"/>
      <c r="N83" s="142" t="s">
        <v>486</v>
      </c>
      <c r="O83" s="131"/>
      <c r="P83" s="131"/>
      <c r="Q83" s="131"/>
      <c r="R83" s="131"/>
      <c r="S83" s="131"/>
      <c r="T83" s="131"/>
      <c r="U83" s="131"/>
      <c r="V83" s="131"/>
      <c r="W83" s="131"/>
      <c r="X83" s="131"/>
      <c r="Y83" s="132"/>
      <c r="Z83" s="587">
        <f>Z82*Z81</f>
        <v>0</v>
      </c>
      <c r="AA83" s="589"/>
      <c r="AB83" s="142" t="s">
        <v>486</v>
      </c>
      <c r="AC83" s="131"/>
      <c r="AD83" s="131"/>
      <c r="AE83" s="131"/>
      <c r="AF83" s="131"/>
      <c r="AG83" s="131"/>
      <c r="AH83" s="131"/>
      <c r="AI83" s="131"/>
      <c r="AJ83" s="131"/>
      <c r="AK83" s="131"/>
      <c r="AL83" s="132"/>
      <c r="AM83" s="587">
        <f>AM82*AM81</f>
        <v>0</v>
      </c>
      <c r="AN83" s="589"/>
      <c r="AO83" s="142" t="s">
        <v>486</v>
      </c>
      <c r="AP83" s="131"/>
      <c r="AQ83" s="131"/>
      <c r="AR83" s="131"/>
      <c r="AS83" s="131"/>
      <c r="AT83" s="131"/>
      <c r="AU83" s="131"/>
      <c r="AV83" s="131"/>
      <c r="AW83" s="131"/>
      <c r="AX83" s="131"/>
      <c r="AY83" s="132"/>
      <c r="AZ83" s="587">
        <f>AZ82*AZ81</f>
        <v>0</v>
      </c>
      <c r="BA83" s="589"/>
    </row>
    <row r="84" spans="1:53" ht="12" customHeight="1" x14ac:dyDescent="0.2">
      <c r="A84" s="145" t="s">
        <v>500</v>
      </c>
      <c r="B84" s="131"/>
      <c r="C84" s="131"/>
      <c r="D84" s="131"/>
      <c r="E84" s="131"/>
      <c r="F84" s="131"/>
      <c r="G84" s="131"/>
      <c r="H84" s="131"/>
      <c r="I84" s="131"/>
      <c r="J84" s="131"/>
      <c r="K84" s="132"/>
      <c r="L84" s="665"/>
      <c r="M84" s="583"/>
      <c r="N84" s="145" t="s">
        <v>500</v>
      </c>
      <c r="O84" s="131"/>
      <c r="P84" s="131"/>
      <c r="Q84" s="131"/>
      <c r="R84" s="131"/>
      <c r="S84" s="131"/>
      <c r="T84" s="131"/>
      <c r="U84" s="131"/>
      <c r="V84" s="131"/>
      <c r="W84" s="131"/>
      <c r="X84" s="131"/>
      <c r="Y84" s="132"/>
      <c r="Z84" s="665"/>
      <c r="AA84" s="583"/>
      <c r="AB84" s="145" t="s">
        <v>500</v>
      </c>
      <c r="AC84" s="131"/>
      <c r="AD84" s="131"/>
      <c r="AE84" s="131"/>
      <c r="AF84" s="131"/>
      <c r="AG84" s="131"/>
      <c r="AH84" s="131"/>
      <c r="AI84" s="131"/>
      <c r="AJ84" s="131"/>
      <c r="AK84" s="131"/>
      <c r="AL84" s="132"/>
      <c r="AM84" s="665"/>
      <c r="AN84" s="583"/>
      <c r="AO84" s="145" t="s">
        <v>500</v>
      </c>
      <c r="AP84" s="131"/>
      <c r="AQ84" s="131"/>
      <c r="AR84" s="131"/>
      <c r="AS84" s="131"/>
      <c r="AT84" s="131"/>
      <c r="AU84" s="131"/>
      <c r="AV84" s="131"/>
      <c r="AW84" s="131"/>
      <c r="AX84" s="131"/>
      <c r="AY84" s="132"/>
      <c r="AZ84" s="665"/>
      <c r="BA84" s="583"/>
    </row>
    <row r="85" spans="1:53" ht="12" customHeight="1" x14ac:dyDescent="0.2">
      <c r="A85" s="142" t="str">
        <f>"Bonds Paid Prior To 6-30-"&amp;Help!C17</f>
        <v>Bonds Paid Prior To 6-30-2011</v>
      </c>
      <c r="B85" s="131"/>
      <c r="C85" s="131"/>
      <c r="D85" s="131"/>
      <c r="E85" s="131"/>
      <c r="F85" s="131"/>
      <c r="G85" s="131"/>
      <c r="H85" s="131"/>
      <c r="I85" s="131"/>
      <c r="J85" s="131"/>
      <c r="K85" s="132"/>
      <c r="L85" s="570">
        <v>0</v>
      </c>
      <c r="M85" s="572"/>
      <c r="N85" s="142" t="str">
        <f>"Bonds Paid Prior To 6-30-"&amp;Help!C17</f>
        <v>Bonds Paid Prior To 6-30-2011</v>
      </c>
      <c r="O85" s="131"/>
      <c r="P85" s="131"/>
      <c r="Q85" s="131"/>
      <c r="R85" s="131"/>
      <c r="S85" s="131"/>
      <c r="T85" s="131"/>
      <c r="U85" s="131"/>
      <c r="V85" s="131"/>
      <c r="W85" s="131"/>
      <c r="X85" s="131"/>
      <c r="Y85" s="132"/>
      <c r="Z85" s="570">
        <v>0</v>
      </c>
      <c r="AA85" s="572"/>
      <c r="AB85" s="142" t="str">
        <f>"Bonds Paid Prior To 6-30-"&amp;Help!C17</f>
        <v>Bonds Paid Prior To 6-30-2011</v>
      </c>
      <c r="AC85" s="131"/>
      <c r="AD85" s="131"/>
      <c r="AE85" s="131"/>
      <c r="AF85" s="131"/>
      <c r="AG85" s="131"/>
      <c r="AH85" s="131"/>
      <c r="AI85" s="131"/>
      <c r="AJ85" s="131"/>
      <c r="AK85" s="131"/>
      <c r="AL85" s="132"/>
      <c r="AM85" s="570">
        <v>0</v>
      </c>
      <c r="AN85" s="572"/>
      <c r="AO85" s="142" t="str">
        <f>"Bonds Paid Prior To 6-30-"&amp;Help!C17</f>
        <v>Bonds Paid Prior To 6-30-2011</v>
      </c>
      <c r="AP85" s="131"/>
      <c r="AQ85" s="131"/>
      <c r="AR85" s="131"/>
      <c r="AS85" s="131"/>
      <c r="AT85" s="131"/>
      <c r="AU85" s="131"/>
      <c r="AV85" s="131"/>
      <c r="AW85" s="131"/>
      <c r="AX85" s="131"/>
      <c r="AY85" s="132"/>
      <c r="AZ85" s="570">
        <v>0</v>
      </c>
      <c r="BA85" s="572"/>
    </row>
    <row r="86" spans="1:53" ht="12" customHeight="1" x14ac:dyDescent="0.2">
      <c r="A86" s="142" t="str">
        <f>"Bonds Paid During "&amp;Help!C17&amp;"-"&amp;Help!C17+1</f>
        <v>Bonds Paid During 2011-2012</v>
      </c>
      <c r="B86" s="131"/>
      <c r="C86" s="131"/>
      <c r="D86" s="131"/>
      <c r="E86" s="131"/>
      <c r="F86" s="131"/>
      <c r="G86" s="131"/>
      <c r="H86" s="131"/>
      <c r="I86" s="131"/>
      <c r="J86" s="131"/>
      <c r="K86" s="132"/>
      <c r="L86" s="570">
        <v>0</v>
      </c>
      <c r="M86" s="572"/>
      <c r="N86" s="142" t="str">
        <f>"Bonds Paid During "&amp;Help!C17&amp;"-"&amp;Help!C17+1</f>
        <v>Bonds Paid During 2011-2012</v>
      </c>
      <c r="O86" s="131"/>
      <c r="P86" s="131"/>
      <c r="Q86" s="131"/>
      <c r="R86" s="131"/>
      <c r="S86" s="131"/>
      <c r="T86" s="131"/>
      <c r="U86" s="131"/>
      <c r="V86" s="131"/>
      <c r="W86" s="131"/>
      <c r="X86" s="131"/>
      <c r="Y86" s="132"/>
      <c r="Z86" s="570">
        <v>0</v>
      </c>
      <c r="AA86" s="572"/>
      <c r="AB86" s="142" t="str">
        <f>"Bonds Paid During "&amp;Help!C17&amp;"-"&amp;Help!C17+1</f>
        <v>Bonds Paid During 2011-2012</v>
      </c>
      <c r="AC86" s="131"/>
      <c r="AD86" s="131"/>
      <c r="AE86" s="131"/>
      <c r="AF86" s="131"/>
      <c r="AG86" s="131"/>
      <c r="AH86" s="131"/>
      <c r="AI86" s="131"/>
      <c r="AJ86" s="131"/>
      <c r="AK86" s="131"/>
      <c r="AL86" s="132"/>
      <c r="AM86" s="570">
        <v>0</v>
      </c>
      <c r="AN86" s="572"/>
      <c r="AO86" s="142" t="str">
        <f>"Bonds Paid During "&amp;Help!C17&amp;"-"&amp;Help!C17+1</f>
        <v>Bonds Paid During 2011-2012</v>
      </c>
      <c r="AP86" s="131"/>
      <c r="AQ86" s="131"/>
      <c r="AR86" s="131"/>
      <c r="AS86" s="131"/>
      <c r="AT86" s="131"/>
      <c r="AU86" s="131"/>
      <c r="AV86" s="131"/>
      <c r="AW86" s="131"/>
      <c r="AX86" s="131"/>
      <c r="AY86" s="132"/>
      <c r="AZ86" s="570">
        <v>0</v>
      </c>
      <c r="BA86" s="572"/>
    </row>
    <row r="87" spans="1:53" ht="12" customHeight="1" x14ac:dyDescent="0.2">
      <c r="A87" s="142" t="s">
        <v>487</v>
      </c>
      <c r="B87" s="131"/>
      <c r="C87" s="131"/>
      <c r="D87" s="131"/>
      <c r="E87" s="131"/>
      <c r="F87" s="131"/>
      <c r="G87" s="131"/>
      <c r="H87" s="131"/>
      <c r="I87" s="131"/>
      <c r="J87" s="131"/>
      <c r="K87" s="132"/>
      <c r="L87" s="570">
        <v>0</v>
      </c>
      <c r="M87" s="572"/>
      <c r="N87" s="142" t="s">
        <v>487</v>
      </c>
      <c r="O87" s="131"/>
      <c r="P87" s="131"/>
      <c r="Q87" s="131"/>
      <c r="R87" s="131"/>
      <c r="S87" s="131"/>
      <c r="T87" s="131"/>
      <c r="U87" s="131"/>
      <c r="V87" s="131"/>
      <c r="W87" s="131"/>
      <c r="X87" s="131"/>
      <c r="Y87" s="132"/>
      <c r="Z87" s="570">
        <v>0</v>
      </c>
      <c r="AA87" s="572"/>
      <c r="AB87" s="142" t="s">
        <v>487</v>
      </c>
      <c r="AC87" s="131"/>
      <c r="AD87" s="131"/>
      <c r="AE87" s="131"/>
      <c r="AF87" s="131"/>
      <c r="AG87" s="131"/>
      <c r="AH87" s="131"/>
      <c r="AI87" s="131"/>
      <c r="AJ87" s="131"/>
      <c r="AK87" s="131"/>
      <c r="AL87" s="132"/>
      <c r="AM87" s="570">
        <v>0</v>
      </c>
      <c r="AN87" s="572"/>
      <c r="AO87" s="142" t="s">
        <v>487</v>
      </c>
      <c r="AP87" s="131"/>
      <c r="AQ87" s="131"/>
      <c r="AR87" s="131"/>
      <c r="AS87" s="131"/>
      <c r="AT87" s="131"/>
      <c r="AU87" s="131"/>
      <c r="AV87" s="131"/>
      <c r="AW87" s="131"/>
      <c r="AX87" s="131"/>
      <c r="AY87" s="132"/>
      <c r="AZ87" s="570">
        <v>0</v>
      </c>
      <c r="BA87" s="572"/>
    </row>
    <row r="88" spans="1:53" ht="12" customHeight="1" thickBot="1" x14ac:dyDescent="0.25">
      <c r="A88" s="139" t="s">
        <v>488</v>
      </c>
      <c r="B88" s="140"/>
      <c r="C88" s="140"/>
      <c r="D88" s="140"/>
      <c r="E88" s="140"/>
      <c r="F88" s="140"/>
      <c r="G88" s="140"/>
      <c r="H88" s="140"/>
      <c r="I88" s="140"/>
      <c r="J88" s="140"/>
      <c r="K88" s="141"/>
      <c r="L88" s="573">
        <f>L83-L85-L86-L87</f>
        <v>0</v>
      </c>
      <c r="M88" s="575"/>
      <c r="N88" s="139" t="s">
        <v>488</v>
      </c>
      <c r="O88" s="140"/>
      <c r="P88" s="140"/>
      <c r="Q88" s="140"/>
      <c r="R88" s="140"/>
      <c r="S88" s="140"/>
      <c r="T88" s="140"/>
      <c r="U88" s="140"/>
      <c r="V88" s="140"/>
      <c r="W88" s="140"/>
      <c r="X88" s="140"/>
      <c r="Y88" s="141"/>
      <c r="Z88" s="573">
        <f>Z83-Z85-Z86-Z87</f>
        <v>0</v>
      </c>
      <c r="AA88" s="575"/>
      <c r="AB88" s="139" t="s">
        <v>488</v>
      </c>
      <c r="AC88" s="140"/>
      <c r="AD88" s="140"/>
      <c r="AE88" s="140"/>
      <c r="AF88" s="140"/>
      <c r="AG88" s="140"/>
      <c r="AH88" s="140"/>
      <c r="AI88" s="140"/>
      <c r="AJ88" s="140"/>
      <c r="AK88" s="140"/>
      <c r="AL88" s="141"/>
      <c r="AM88" s="573">
        <f>AM83-AM85-AM86-AM87</f>
        <v>0</v>
      </c>
      <c r="AN88" s="575"/>
      <c r="AO88" s="139" t="s">
        <v>488</v>
      </c>
      <c r="AP88" s="140"/>
      <c r="AQ88" s="140"/>
      <c r="AR88" s="140"/>
      <c r="AS88" s="140"/>
      <c r="AT88" s="140"/>
      <c r="AU88" s="140"/>
      <c r="AV88" s="140"/>
      <c r="AW88" s="140"/>
      <c r="AX88" s="140"/>
      <c r="AY88" s="141"/>
      <c r="AZ88" s="573">
        <f>AZ83-AZ85-AZ86-AZ87</f>
        <v>0</v>
      </c>
      <c r="BA88" s="575"/>
    </row>
    <row r="89" spans="1:53" ht="12" customHeight="1" thickTop="1" x14ac:dyDescent="0.2">
      <c r="A89" s="133" t="str">
        <f>"TOTAL BONDS OUTSTANDING 6-30-"&amp;Help!C17+1&amp;":"</f>
        <v>TOTAL BONDS OUTSTANDING 6-30-2012:</v>
      </c>
      <c r="B89" s="116"/>
      <c r="C89" s="116"/>
      <c r="D89" s="116"/>
      <c r="E89" s="116"/>
      <c r="F89" s="116"/>
      <c r="G89" s="116"/>
      <c r="H89" s="116"/>
      <c r="I89" s="116"/>
      <c r="J89" s="116"/>
      <c r="K89" s="138"/>
      <c r="L89" s="656"/>
      <c r="M89" s="658"/>
      <c r="N89" s="133" t="str">
        <f>"TOTAL BONDS OUTSTANDING 6-30-"&amp;Help!C17+1&amp;":"</f>
        <v>TOTAL BONDS OUTSTANDING 6-30-2012:</v>
      </c>
      <c r="O89" s="116"/>
      <c r="P89" s="116"/>
      <c r="R89" s="116"/>
      <c r="S89" s="116"/>
      <c r="T89" s="116"/>
      <c r="U89" s="116"/>
      <c r="V89" s="116"/>
      <c r="W89" s="116"/>
      <c r="X89" s="116"/>
      <c r="Y89" s="138"/>
      <c r="Z89" s="656"/>
      <c r="AA89" s="658"/>
      <c r="AB89" s="133" t="str">
        <f>"TOTAL BONDS OUTSTANDING 6-30-"&amp;Help!C17+1&amp;":"</f>
        <v>TOTAL BONDS OUTSTANDING 6-30-2012:</v>
      </c>
      <c r="AC89" s="116"/>
      <c r="AD89" s="116"/>
      <c r="AE89" s="116"/>
      <c r="AF89" s="116"/>
      <c r="AG89" s="116"/>
      <c r="AH89" s="116"/>
      <c r="AI89" s="116"/>
      <c r="AJ89" s="116"/>
      <c r="AK89" s="116"/>
      <c r="AL89" s="138"/>
      <c r="AM89" s="656"/>
      <c r="AN89" s="658"/>
      <c r="AO89" s="133" t="str">
        <f>"TOTAL BONDS OUTSTANDING 6-30-"&amp;Help!C17+1&amp;":"</f>
        <v>TOTAL BONDS OUTSTANDING 6-30-2012:</v>
      </c>
      <c r="AP89" s="116"/>
      <c r="AQ89" s="116"/>
      <c r="AR89" s="116"/>
      <c r="AS89" s="116"/>
      <c r="AT89" s="116"/>
      <c r="AU89" s="116"/>
      <c r="AV89" s="116"/>
      <c r="AW89" s="116"/>
      <c r="AX89" s="116"/>
      <c r="AY89" s="138"/>
      <c r="AZ89" s="656"/>
      <c r="BA89" s="658"/>
    </row>
    <row r="90" spans="1:53" ht="12" customHeight="1" x14ac:dyDescent="0.2">
      <c r="A90" s="145" t="s">
        <v>489</v>
      </c>
      <c r="B90" s="131"/>
      <c r="C90" s="131"/>
      <c r="D90" s="131"/>
      <c r="E90" s="131"/>
      <c r="F90" s="131"/>
      <c r="G90" s="131"/>
      <c r="H90" s="131"/>
      <c r="I90" s="131"/>
      <c r="J90" s="131"/>
      <c r="K90" s="132"/>
      <c r="L90" s="570">
        <v>0</v>
      </c>
      <c r="M90" s="572"/>
      <c r="N90" s="145" t="s">
        <v>489</v>
      </c>
      <c r="O90" s="131"/>
      <c r="P90" s="131"/>
      <c r="Q90" s="135"/>
      <c r="R90" s="131"/>
      <c r="S90" s="131"/>
      <c r="T90" s="131"/>
      <c r="U90" s="131"/>
      <c r="V90" s="131"/>
      <c r="W90" s="131"/>
      <c r="X90" s="131"/>
      <c r="Y90" s="132"/>
      <c r="Z90" s="570">
        <v>0</v>
      </c>
      <c r="AA90" s="572"/>
      <c r="AB90" s="145" t="s">
        <v>489</v>
      </c>
      <c r="AC90" s="131"/>
      <c r="AD90" s="131"/>
      <c r="AE90" s="131"/>
      <c r="AF90" s="131"/>
      <c r="AG90" s="131"/>
      <c r="AH90" s="131"/>
      <c r="AI90" s="131"/>
      <c r="AJ90" s="131"/>
      <c r="AK90" s="131"/>
      <c r="AL90" s="132"/>
      <c r="AM90" s="570">
        <v>0</v>
      </c>
      <c r="AN90" s="572"/>
      <c r="AO90" s="145" t="s">
        <v>489</v>
      </c>
      <c r="AP90" s="131"/>
      <c r="AQ90" s="131"/>
      <c r="AR90" s="131"/>
      <c r="AS90" s="131"/>
      <c r="AT90" s="131"/>
      <c r="AU90" s="131"/>
      <c r="AV90" s="131"/>
      <c r="AW90" s="131"/>
      <c r="AX90" s="131"/>
      <c r="AY90" s="132"/>
      <c r="AZ90" s="570">
        <v>0</v>
      </c>
      <c r="BA90" s="572"/>
    </row>
    <row r="91" spans="1:53" ht="12" customHeight="1" thickBot="1" x14ac:dyDescent="0.25">
      <c r="A91" s="143" t="s">
        <v>490</v>
      </c>
      <c r="B91" s="135"/>
      <c r="C91" s="135"/>
      <c r="D91" s="135"/>
      <c r="E91" s="135"/>
      <c r="F91" s="135"/>
      <c r="G91" s="135"/>
      <c r="H91" s="135"/>
      <c r="I91" s="135"/>
      <c r="J91" s="135"/>
      <c r="K91" s="136"/>
      <c r="L91" s="668">
        <v>0</v>
      </c>
      <c r="M91" s="669"/>
      <c r="N91" s="143" t="s">
        <v>490</v>
      </c>
      <c r="O91" s="135"/>
      <c r="P91" s="135"/>
      <c r="Q91" s="135"/>
      <c r="R91" s="135"/>
      <c r="S91" s="135"/>
      <c r="T91" s="135"/>
      <c r="U91" s="135"/>
      <c r="V91" s="135"/>
      <c r="W91" s="135"/>
      <c r="X91" s="135"/>
      <c r="Y91" s="136"/>
      <c r="Z91" s="668">
        <v>0</v>
      </c>
      <c r="AA91" s="669"/>
      <c r="AB91" s="143" t="s">
        <v>490</v>
      </c>
      <c r="AC91" s="135"/>
      <c r="AD91" s="135"/>
      <c r="AE91" s="135"/>
      <c r="AF91" s="135"/>
      <c r="AG91" s="135"/>
      <c r="AH91" s="135"/>
      <c r="AI91" s="135"/>
      <c r="AJ91" s="135"/>
      <c r="AK91" s="135"/>
      <c r="AL91" s="136"/>
      <c r="AM91" s="668">
        <v>0</v>
      </c>
      <c r="AN91" s="669"/>
      <c r="AO91" s="143" t="s">
        <v>490</v>
      </c>
      <c r="AP91" s="135"/>
      <c r="AQ91" s="135"/>
      <c r="AR91" s="135"/>
      <c r="AS91" s="135"/>
      <c r="AT91" s="135"/>
      <c r="AU91" s="135"/>
      <c r="AV91" s="135"/>
      <c r="AW91" s="135"/>
      <c r="AX91" s="135"/>
      <c r="AY91" s="136"/>
      <c r="AZ91" s="668">
        <v>0</v>
      </c>
      <c r="BA91" s="669"/>
    </row>
    <row r="92" spans="1:53" ht="12" customHeight="1" thickTop="1" x14ac:dyDescent="0.2">
      <c r="A92" s="127" t="s">
        <v>491</v>
      </c>
      <c r="B92" s="128"/>
      <c r="C92" s="128"/>
      <c r="D92" s="579" t="s">
        <v>499</v>
      </c>
      <c r="E92" s="579"/>
      <c r="F92" s="579" t="s">
        <v>498</v>
      </c>
      <c r="G92" s="579"/>
      <c r="H92" s="152" t="str">
        <f>"% Int."</f>
        <v>% Int.</v>
      </c>
      <c r="I92" s="152" t="s">
        <v>502</v>
      </c>
      <c r="J92" s="579" t="s">
        <v>497</v>
      </c>
      <c r="K92" s="580"/>
      <c r="L92" s="608"/>
      <c r="M92" s="609"/>
      <c r="N92" s="127" t="s">
        <v>491</v>
      </c>
      <c r="O92" s="128"/>
      <c r="P92" s="128"/>
      <c r="Q92" s="128"/>
      <c r="R92" s="579" t="s">
        <v>499</v>
      </c>
      <c r="S92" s="579"/>
      <c r="T92" s="579" t="s">
        <v>498</v>
      </c>
      <c r="U92" s="579"/>
      <c r="V92" s="152" t="str">
        <f>"% Int."</f>
        <v>% Int.</v>
      </c>
      <c r="W92" s="152" t="s">
        <v>502</v>
      </c>
      <c r="X92" s="579" t="s">
        <v>497</v>
      </c>
      <c r="Y92" s="580"/>
      <c r="Z92" s="608"/>
      <c r="AA92" s="609"/>
      <c r="AB92" s="127" t="s">
        <v>491</v>
      </c>
      <c r="AC92" s="128"/>
      <c r="AD92" s="128"/>
      <c r="AE92" s="579" t="s">
        <v>499</v>
      </c>
      <c r="AF92" s="579"/>
      <c r="AG92" s="579" t="s">
        <v>498</v>
      </c>
      <c r="AH92" s="579"/>
      <c r="AI92" s="152" t="str">
        <f>"% Int."</f>
        <v>% Int.</v>
      </c>
      <c r="AJ92" s="152" t="s">
        <v>502</v>
      </c>
      <c r="AK92" s="579" t="s">
        <v>497</v>
      </c>
      <c r="AL92" s="580"/>
      <c r="AM92" s="608"/>
      <c r="AN92" s="609"/>
      <c r="AO92" s="127" t="s">
        <v>491</v>
      </c>
      <c r="AP92" s="128"/>
      <c r="AQ92" s="128"/>
      <c r="AR92" s="579" t="s">
        <v>499</v>
      </c>
      <c r="AS92" s="579"/>
      <c r="AT92" s="579" t="s">
        <v>498</v>
      </c>
      <c r="AU92" s="579"/>
      <c r="AV92" s="152" t="str">
        <f>"% Int."</f>
        <v>% Int.</v>
      </c>
      <c r="AW92" s="152" t="s">
        <v>502</v>
      </c>
      <c r="AX92" s="579" t="s">
        <v>497</v>
      </c>
      <c r="AY92" s="580"/>
      <c r="AZ92" s="608"/>
      <c r="BA92" s="609"/>
    </row>
    <row r="93" spans="1:53" ht="12" customHeight="1" x14ac:dyDescent="0.2">
      <c r="A93" s="142" t="s">
        <v>492</v>
      </c>
      <c r="B93" s="131"/>
      <c r="C93" s="131"/>
      <c r="D93" s="666">
        <v>39264</v>
      </c>
      <c r="E93" s="667"/>
      <c r="F93" s="570">
        <v>0</v>
      </c>
      <c r="G93" s="572"/>
      <c r="H93" s="169">
        <v>0</v>
      </c>
      <c r="I93" s="153">
        <f>ROUNDDOWN((((YEAR(D93)-YEAR(D93)))*12),0)</f>
        <v>0</v>
      </c>
      <c r="J93" s="587">
        <f>(F93*((H93/12)*I93))</f>
        <v>0</v>
      </c>
      <c r="K93" s="589"/>
      <c r="L93" s="323"/>
      <c r="M93" s="325"/>
      <c r="N93" s="142" t="s">
        <v>492</v>
      </c>
      <c r="O93" s="131"/>
      <c r="P93" s="131"/>
      <c r="Q93" s="131"/>
      <c r="R93" s="666">
        <v>39264</v>
      </c>
      <c r="S93" s="667"/>
      <c r="T93" s="570">
        <v>0</v>
      </c>
      <c r="U93" s="572"/>
      <c r="V93" s="169">
        <v>0</v>
      </c>
      <c r="W93" s="153">
        <f>ROUNDDOWN((((YEAR(R93)-YEAR(R93)))*12),0)</f>
        <v>0</v>
      </c>
      <c r="X93" s="587">
        <f>(T93*((V93/12)*W93))</f>
        <v>0</v>
      </c>
      <c r="Y93" s="589"/>
      <c r="Z93" s="323"/>
      <c r="AA93" s="325"/>
      <c r="AB93" s="142" t="s">
        <v>492</v>
      </c>
      <c r="AC93" s="131"/>
      <c r="AD93" s="131"/>
      <c r="AE93" s="666">
        <v>39264</v>
      </c>
      <c r="AF93" s="667"/>
      <c r="AG93" s="570">
        <v>0</v>
      </c>
      <c r="AH93" s="572"/>
      <c r="AI93" s="169">
        <v>0</v>
      </c>
      <c r="AJ93" s="153">
        <f>ROUNDDOWN((((YEAR(AE93)-YEAR(AE93)))*12),0)</f>
        <v>0</v>
      </c>
      <c r="AK93" s="587">
        <f>(AG93*((AI93/12)*AJ93))</f>
        <v>0</v>
      </c>
      <c r="AL93" s="589"/>
      <c r="AM93" s="323"/>
      <c r="AN93" s="325"/>
      <c r="AO93" s="142" t="s">
        <v>492</v>
      </c>
      <c r="AP93" s="131"/>
      <c r="AQ93" s="131"/>
      <c r="AR93" s="666">
        <v>39264</v>
      </c>
      <c r="AS93" s="667"/>
      <c r="AT93" s="570">
        <v>0</v>
      </c>
      <c r="AU93" s="572"/>
      <c r="AV93" s="169">
        <v>0</v>
      </c>
      <c r="AW93" s="153">
        <f>ROUNDDOWN((((YEAR(AR93)-YEAR(AR93)))*12),0)</f>
        <v>0</v>
      </c>
      <c r="AX93" s="587">
        <f>(AT93*((AV93/12)*AW93))</f>
        <v>0</v>
      </c>
      <c r="AY93" s="589"/>
      <c r="AZ93" s="323"/>
      <c r="BA93" s="325"/>
    </row>
    <row r="94" spans="1:53" ht="12" customHeight="1" x14ac:dyDescent="0.2">
      <c r="A94" s="142" t="s">
        <v>492</v>
      </c>
      <c r="B94" s="131"/>
      <c r="C94" s="131"/>
      <c r="D94" s="660">
        <f>IF((YEAR(D93+365)/4)=(ROUND(YEAR(D93+365)/4,0)),D93+366,D93+365)</f>
        <v>39630</v>
      </c>
      <c r="E94" s="661"/>
      <c r="F94" s="570">
        <v>0</v>
      </c>
      <c r="G94" s="572"/>
      <c r="H94" s="169">
        <v>0</v>
      </c>
      <c r="I94" s="153">
        <f>ROUNDDOWN((((YEAR(D94)-YEAR(D93)))*12),0)</f>
        <v>12</v>
      </c>
      <c r="J94" s="587">
        <f t="shared" ref="J94:J102" si="12">(F94*((H94/12)*I94))</f>
        <v>0</v>
      </c>
      <c r="K94" s="589"/>
      <c r="L94" s="323"/>
      <c r="M94" s="325"/>
      <c r="N94" s="142" t="s">
        <v>492</v>
      </c>
      <c r="O94" s="131"/>
      <c r="P94" s="131"/>
      <c r="Q94" s="131"/>
      <c r="R94" s="660">
        <f>IF((YEAR(R93+365)/4)=(ROUND(YEAR(R93+365)/4,0)),R93+366,R93+365)</f>
        <v>39630</v>
      </c>
      <c r="S94" s="661"/>
      <c r="T94" s="570">
        <v>0</v>
      </c>
      <c r="U94" s="572"/>
      <c r="V94" s="169">
        <v>0</v>
      </c>
      <c r="W94" s="153">
        <f>ROUNDDOWN((((YEAR(R94)-YEAR(R93)))*12),0)</f>
        <v>12</v>
      </c>
      <c r="X94" s="587">
        <f t="shared" ref="X94:X102" si="13">(T94*((V94/12)*W94))</f>
        <v>0</v>
      </c>
      <c r="Y94" s="589"/>
      <c r="Z94" s="323"/>
      <c r="AA94" s="325"/>
      <c r="AB94" s="142" t="s">
        <v>492</v>
      </c>
      <c r="AC94" s="131"/>
      <c r="AD94" s="131"/>
      <c r="AE94" s="660">
        <f>IF((YEAR(AE93+365)/4)=(ROUND(YEAR(AE93+365)/4,0)),AE93+366,AE93+365)</f>
        <v>39630</v>
      </c>
      <c r="AF94" s="661"/>
      <c r="AG94" s="570">
        <v>0</v>
      </c>
      <c r="AH94" s="572"/>
      <c r="AI94" s="169">
        <v>0</v>
      </c>
      <c r="AJ94" s="153">
        <f>ROUNDDOWN((((YEAR(AE94)-YEAR(AE93)))*12),0)</f>
        <v>12</v>
      </c>
      <c r="AK94" s="587">
        <f t="shared" ref="AK94:AK102" si="14">(AG94*((AI94/12)*AJ94))</f>
        <v>0</v>
      </c>
      <c r="AL94" s="589"/>
      <c r="AM94" s="323"/>
      <c r="AN94" s="325"/>
      <c r="AO94" s="142" t="s">
        <v>492</v>
      </c>
      <c r="AP94" s="131"/>
      <c r="AQ94" s="131"/>
      <c r="AR94" s="660">
        <f>IF((YEAR(AR93+365)/4)=(ROUND(YEAR(AR93+365)/4,0)),AR93+366,AR93+365)</f>
        <v>39630</v>
      </c>
      <c r="AS94" s="661"/>
      <c r="AT94" s="570">
        <v>0</v>
      </c>
      <c r="AU94" s="572"/>
      <c r="AV94" s="169">
        <v>0</v>
      </c>
      <c r="AW94" s="153">
        <f>ROUNDDOWN((((YEAR(AR94)-YEAR(AR93)))*12),0)</f>
        <v>12</v>
      </c>
      <c r="AX94" s="587">
        <f t="shared" ref="AX94:AX102" si="15">(AT94*((AV94/12)*AW94))</f>
        <v>0</v>
      </c>
      <c r="AY94" s="589"/>
      <c r="AZ94" s="323"/>
      <c r="BA94" s="325"/>
    </row>
    <row r="95" spans="1:53" ht="12" customHeight="1" x14ac:dyDescent="0.2">
      <c r="A95" s="142" t="s">
        <v>492</v>
      </c>
      <c r="B95" s="131"/>
      <c r="C95" s="131"/>
      <c r="D95" s="660">
        <f t="shared" ref="D95:D102" si="16">IF((YEAR(D94+365)/4)=(ROUND(YEAR(D94+365)/4,0)),D94+366,D94+365)</f>
        <v>39995</v>
      </c>
      <c r="E95" s="661"/>
      <c r="F95" s="570">
        <v>0</v>
      </c>
      <c r="G95" s="572"/>
      <c r="H95" s="169">
        <v>0</v>
      </c>
      <c r="I95" s="153">
        <f t="shared" ref="I95:I102" si="17">ROUNDDOWN((((YEAR(D95)-YEAR(D94)))*12),0)</f>
        <v>12</v>
      </c>
      <c r="J95" s="587">
        <f t="shared" si="12"/>
        <v>0</v>
      </c>
      <c r="K95" s="589"/>
      <c r="L95" s="323"/>
      <c r="M95" s="325"/>
      <c r="N95" s="142" t="s">
        <v>492</v>
      </c>
      <c r="O95" s="131"/>
      <c r="P95" s="131"/>
      <c r="Q95" s="131"/>
      <c r="R95" s="660">
        <f t="shared" ref="R95:R102" si="18">IF((YEAR(R94+365)/4)=(ROUND(YEAR(R94+365)/4,0)),R94+366,R94+365)</f>
        <v>39995</v>
      </c>
      <c r="S95" s="661"/>
      <c r="T95" s="570">
        <v>0</v>
      </c>
      <c r="U95" s="572"/>
      <c r="V95" s="169">
        <v>0</v>
      </c>
      <c r="W95" s="153">
        <f t="shared" ref="W95:W102" si="19">ROUNDDOWN((((YEAR(R95)-YEAR(R94)))*12),0)</f>
        <v>12</v>
      </c>
      <c r="X95" s="587">
        <f t="shared" si="13"/>
        <v>0</v>
      </c>
      <c r="Y95" s="589"/>
      <c r="Z95" s="323"/>
      <c r="AA95" s="325"/>
      <c r="AB95" s="142" t="s">
        <v>492</v>
      </c>
      <c r="AC95" s="131"/>
      <c r="AD95" s="131"/>
      <c r="AE95" s="660">
        <f t="shared" ref="AE95:AE102" si="20">IF((YEAR(AE94+365)/4)=(ROUND(YEAR(AE94+365)/4,0)),AE94+366,AE94+365)</f>
        <v>39995</v>
      </c>
      <c r="AF95" s="661"/>
      <c r="AG95" s="570">
        <v>0</v>
      </c>
      <c r="AH95" s="572"/>
      <c r="AI95" s="169">
        <v>0</v>
      </c>
      <c r="AJ95" s="153">
        <f t="shared" ref="AJ95:AJ102" si="21">ROUNDDOWN((((YEAR(AE95)-YEAR(AE94)))*12),0)</f>
        <v>12</v>
      </c>
      <c r="AK95" s="587">
        <f t="shared" si="14"/>
        <v>0</v>
      </c>
      <c r="AL95" s="589"/>
      <c r="AM95" s="323"/>
      <c r="AN95" s="325"/>
      <c r="AO95" s="142" t="s">
        <v>492</v>
      </c>
      <c r="AP95" s="131"/>
      <c r="AQ95" s="131"/>
      <c r="AR95" s="660">
        <f t="shared" ref="AR95:AR102" si="22">IF((YEAR(AR94+365)/4)=(ROUND(YEAR(AR94+365)/4,0)),AR94+366,AR94+365)</f>
        <v>39995</v>
      </c>
      <c r="AS95" s="661"/>
      <c r="AT95" s="570">
        <v>0</v>
      </c>
      <c r="AU95" s="572"/>
      <c r="AV95" s="169">
        <v>0</v>
      </c>
      <c r="AW95" s="153">
        <f t="shared" ref="AW95:AW102" si="23">ROUNDDOWN((((YEAR(AR95)-YEAR(AR94)))*12),0)</f>
        <v>12</v>
      </c>
      <c r="AX95" s="587">
        <f t="shared" si="15"/>
        <v>0</v>
      </c>
      <c r="AY95" s="589"/>
      <c r="AZ95" s="323"/>
      <c r="BA95" s="325"/>
    </row>
    <row r="96" spans="1:53" ht="12" customHeight="1" x14ac:dyDescent="0.2">
      <c r="A96" s="142" t="s">
        <v>492</v>
      </c>
      <c r="B96" s="131"/>
      <c r="C96" s="131"/>
      <c r="D96" s="660">
        <f t="shared" si="16"/>
        <v>40360</v>
      </c>
      <c r="E96" s="661"/>
      <c r="F96" s="570">
        <v>0</v>
      </c>
      <c r="G96" s="572"/>
      <c r="H96" s="169">
        <v>0</v>
      </c>
      <c r="I96" s="153">
        <f t="shared" si="17"/>
        <v>12</v>
      </c>
      <c r="J96" s="587">
        <f t="shared" si="12"/>
        <v>0</v>
      </c>
      <c r="K96" s="589"/>
      <c r="L96" s="323"/>
      <c r="M96" s="325"/>
      <c r="N96" s="142" t="s">
        <v>492</v>
      </c>
      <c r="O96" s="131"/>
      <c r="P96" s="131"/>
      <c r="Q96" s="131"/>
      <c r="R96" s="660">
        <f t="shared" si="18"/>
        <v>40360</v>
      </c>
      <c r="S96" s="661"/>
      <c r="T96" s="570">
        <v>0</v>
      </c>
      <c r="U96" s="572"/>
      <c r="V96" s="169">
        <v>0</v>
      </c>
      <c r="W96" s="153">
        <f t="shared" si="19"/>
        <v>12</v>
      </c>
      <c r="X96" s="587">
        <f t="shared" si="13"/>
        <v>0</v>
      </c>
      <c r="Y96" s="589"/>
      <c r="Z96" s="323"/>
      <c r="AA96" s="325"/>
      <c r="AB96" s="142" t="s">
        <v>492</v>
      </c>
      <c r="AC96" s="131"/>
      <c r="AD96" s="131"/>
      <c r="AE96" s="660">
        <f t="shared" si="20"/>
        <v>40360</v>
      </c>
      <c r="AF96" s="661"/>
      <c r="AG96" s="570">
        <v>0</v>
      </c>
      <c r="AH96" s="572"/>
      <c r="AI96" s="169">
        <v>0</v>
      </c>
      <c r="AJ96" s="153">
        <f t="shared" si="21"/>
        <v>12</v>
      </c>
      <c r="AK96" s="587">
        <f t="shared" si="14"/>
        <v>0</v>
      </c>
      <c r="AL96" s="589"/>
      <c r="AM96" s="323"/>
      <c r="AN96" s="325"/>
      <c r="AO96" s="142" t="s">
        <v>492</v>
      </c>
      <c r="AP96" s="131"/>
      <c r="AQ96" s="131"/>
      <c r="AR96" s="660">
        <f t="shared" si="22"/>
        <v>40360</v>
      </c>
      <c r="AS96" s="661"/>
      <c r="AT96" s="570">
        <v>0</v>
      </c>
      <c r="AU96" s="572"/>
      <c r="AV96" s="169">
        <v>0</v>
      </c>
      <c r="AW96" s="153">
        <f t="shared" si="23"/>
        <v>12</v>
      </c>
      <c r="AX96" s="587">
        <f t="shared" si="15"/>
        <v>0</v>
      </c>
      <c r="AY96" s="589"/>
      <c r="AZ96" s="323"/>
      <c r="BA96" s="325"/>
    </row>
    <row r="97" spans="1:53" ht="12" customHeight="1" x14ac:dyDescent="0.2">
      <c r="A97" s="142" t="s">
        <v>492</v>
      </c>
      <c r="B97" s="131"/>
      <c r="C97" s="131"/>
      <c r="D97" s="660">
        <f t="shared" si="16"/>
        <v>40725</v>
      </c>
      <c r="E97" s="661"/>
      <c r="F97" s="570">
        <v>0</v>
      </c>
      <c r="G97" s="572"/>
      <c r="H97" s="169">
        <v>0</v>
      </c>
      <c r="I97" s="153">
        <f t="shared" si="17"/>
        <v>12</v>
      </c>
      <c r="J97" s="587">
        <f t="shared" si="12"/>
        <v>0</v>
      </c>
      <c r="K97" s="589"/>
      <c r="L97" s="323"/>
      <c r="M97" s="325"/>
      <c r="N97" s="142" t="s">
        <v>492</v>
      </c>
      <c r="O97" s="131"/>
      <c r="P97" s="131"/>
      <c r="Q97" s="131"/>
      <c r="R97" s="660">
        <f t="shared" si="18"/>
        <v>40725</v>
      </c>
      <c r="S97" s="661"/>
      <c r="T97" s="570">
        <v>0</v>
      </c>
      <c r="U97" s="572"/>
      <c r="V97" s="169">
        <v>0</v>
      </c>
      <c r="W97" s="153">
        <f t="shared" si="19"/>
        <v>12</v>
      </c>
      <c r="X97" s="587">
        <f t="shared" si="13"/>
        <v>0</v>
      </c>
      <c r="Y97" s="589"/>
      <c r="Z97" s="323"/>
      <c r="AA97" s="325"/>
      <c r="AB97" s="142" t="s">
        <v>492</v>
      </c>
      <c r="AC97" s="131"/>
      <c r="AD97" s="131"/>
      <c r="AE97" s="660">
        <f t="shared" si="20"/>
        <v>40725</v>
      </c>
      <c r="AF97" s="661"/>
      <c r="AG97" s="570">
        <v>0</v>
      </c>
      <c r="AH97" s="572"/>
      <c r="AI97" s="169">
        <v>0</v>
      </c>
      <c r="AJ97" s="153">
        <f t="shared" si="21"/>
        <v>12</v>
      </c>
      <c r="AK97" s="587">
        <f t="shared" si="14"/>
        <v>0</v>
      </c>
      <c r="AL97" s="589"/>
      <c r="AM97" s="323"/>
      <c r="AN97" s="325"/>
      <c r="AO97" s="142" t="s">
        <v>492</v>
      </c>
      <c r="AP97" s="131"/>
      <c r="AQ97" s="131"/>
      <c r="AR97" s="660">
        <f t="shared" si="22"/>
        <v>40725</v>
      </c>
      <c r="AS97" s="661"/>
      <c r="AT97" s="570">
        <v>0</v>
      </c>
      <c r="AU97" s="572"/>
      <c r="AV97" s="169">
        <v>0</v>
      </c>
      <c r="AW97" s="153">
        <f t="shared" si="23"/>
        <v>12</v>
      </c>
      <c r="AX97" s="587">
        <f t="shared" si="15"/>
        <v>0</v>
      </c>
      <c r="AY97" s="589"/>
      <c r="AZ97" s="323"/>
      <c r="BA97" s="325"/>
    </row>
    <row r="98" spans="1:53" ht="12" customHeight="1" x14ac:dyDescent="0.2">
      <c r="A98" s="142" t="s">
        <v>492</v>
      </c>
      <c r="B98" s="131"/>
      <c r="C98" s="131"/>
      <c r="D98" s="660">
        <f t="shared" si="16"/>
        <v>41091</v>
      </c>
      <c r="E98" s="661"/>
      <c r="F98" s="570">
        <v>0</v>
      </c>
      <c r="G98" s="572"/>
      <c r="H98" s="169">
        <v>0</v>
      </c>
      <c r="I98" s="153">
        <f t="shared" si="17"/>
        <v>12</v>
      </c>
      <c r="J98" s="587">
        <f t="shared" si="12"/>
        <v>0</v>
      </c>
      <c r="K98" s="589"/>
      <c r="L98" s="323"/>
      <c r="M98" s="325"/>
      <c r="N98" s="142" t="s">
        <v>492</v>
      </c>
      <c r="O98" s="131"/>
      <c r="P98" s="131"/>
      <c r="Q98" s="131"/>
      <c r="R98" s="660">
        <f t="shared" si="18"/>
        <v>41091</v>
      </c>
      <c r="S98" s="661"/>
      <c r="T98" s="570">
        <v>0</v>
      </c>
      <c r="U98" s="572"/>
      <c r="V98" s="169">
        <v>0</v>
      </c>
      <c r="W98" s="153">
        <f t="shared" si="19"/>
        <v>12</v>
      </c>
      <c r="X98" s="587">
        <f t="shared" si="13"/>
        <v>0</v>
      </c>
      <c r="Y98" s="589"/>
      <c r="Z98" s="323"/>
      <c r="AA98" s="325"/>
      <c r="AB98" s="142" t="s">
        <v>492</v>
      </c>
      <c r="AC98" s="131"/>
      <c r="AD98" s="131"/>
      <c r="AE98" s="660">
        <f t="shared" si="20"/>
        <v>41091</v>
      </c>
      <c r="AF98" s="661"/>
      <c r="AG98" s="570">
        <v>0</v>
      </c>
      <c r="AH98" s="572"/>
      <c r="AI98" s="169">
        <v>0</v>
      </c>
      <c r="AJ98" s="153">
        <f t="shared" si="21"/>
        <v>12</v>
      </c>
      <c r="AK98" s="587">
        <f t="shared" si="14"/>
        <v>0</v>
      </c>
      <c r="AL98" s="589"/>
      <c r="AM98" s="323"/>
      <c r="AN98" s="325"/>
      <c r="AO98" s="142" t="s">
        <v>492</v>
      </c>
      <c r="AP98" s="131"/>
      <c r="AQ98" s="131"/>
      <c r="AR98" s="660">
        <f t="shared" si="22"/>
        <v>41091</v>
      </c>
      <c r="AS98" s="661"/>
      <c r="AT98" s="570">
        <v>0</v>
      </c>
      <c r="AU98" s="572"/>
      <c r="AV98" s="169">
        <v>0</v>
      </c>
      <c r="AW98" s="153">
        <f t="shared" si="23"/>
        <v>12</v>
      </c>
      <c r="AX98" s="587">
        <f t="shared" si="15"/>
        <v>0</v>
      </c>
      <c r="AY98" s="589"/>
      <c r="AZ98" s="323"/>
      <c r="BA98" s="325"/>
    </row>
    <row r="99" spans="1:53" ht="12" customHeight="1" x14ac:dyDescent="0.2">
      <c r="A99" s="142" t="s">
        <v>492</v>
      </c>
      <c r="B99" s="131"/>
      <c r="C99" s="131"/>
      <c r="D99" s="660">
        <f t="shared" si="16"/>
        <v>41456</v>
      </c>
      <c r="E99" s="661"/>
      <c r="F99" s="570">
        <v>0</v>
      </c>
      <c r="G99" s="572"/>
      <c r="H99" s="169">
        <v>0</v>
      </c>
      <c r="I99" s="153">
        <f t="shared" si="17"/>
        <v>12</v>
      </c>
      <c r="J99" s="587">
        <f t="shared" si="12"/>
        <v>0</v>
      </c>
      <c r="K99" s="589"/>
      <c r="L99" s="323"/>
      <c r="M99" s="325"/>
      <c r="N99" s="142" t="s">
        <v>492</v>
      </c>
      <c r="O99" s="131"/>
      <c r="P99" s="131"/>
      <c r="Q99" s="131"/>
      <c r="R99" s="660">
        <f t="shared" si="18"/>
        <v>41456</v>
      </c>
      <c r="S99" s="661"/>
      <c r="T99" s="570">
        <v>0</v>
      </c>
      <c r="U99" s="572"/>
      <c r="V99" s="169">
        <v>0</v>
      </c>
      <c r="W99" s="153">
        <f t="shared" si="19"/>
        <v>12</v>
      </c>
      <c r="X99" s="587">
        <f t="shared" si="13"/>
        <v>0</v>
      </c>
      <c r="Y99" s="589"/>
      <c r="Z99" s="323"/>
      <c r="AA99" s="325"/>
      <c r="AB99" s="142" t="s">
        <v>492</v>
      </c>
      <c r="AC99" s="131"/>
      <c r="AD99" s="131"/>
      <c r="AE99" s="660">
        <f t="shared" si="20"/>
        <v>41456</v>
      </c>
      <c r="AF99" s="661"/>
      <c r="AG99" s="570">
        <v>0</v>
      </c>
      <c r="AH99" s="572"/>
      <c r="AI99" s="169">
        <v>0</v>
      </c>
      <c r="AJ99" s="153">
        <f t="shared" si="21"/>
        <v>12</v>
      </c>
      <c r="AK99" s="587">
        <f t="shared" si="14"/>
        <v>0</v>
      </c>
      <c r="AL99" s="589"/>
      <c r="AM99" s="323"/>
      <c r="AN99" s="325"/>
      <c r="AO99" s="142" t="s">
        <v>492</v>
      </c>
      <c r="AP99" s="131"/>
      <c r="AQ99" s="131"/>
      <c r="AR99" s="660">
        <f t="shared" si="22"/>
        <v>41456</v>
      </c>
      <c r="AS99" s="661"/>
      <c r="AT99" s="570">
        <v>0</v>
      </c>
      <c r="AU99" s="572"/>
      <c r="AV99" s="169">
        <v>0</v>
      </c>
      <c r="AW99" s="153">
        <f t="shared" si="23"/>
        <v>12</v>
      </c>
      <c r="AX99" s="587">
        <f t="shared" si="15"/>
        <v>0</v>
      </c>
      <c r="AY99" s="589"/>
      <c r="AZ99" s="323"/>
      <c r="BA99" s="325"/>
    </row>
    <row r="100" spans="1:53" ht="12" customHeight="1" x14ac:dyDescent="0.2">
      <c r="A100" s="142" t="s">
        <v>492</v>
      </c>
      <c r="B100" s="131"/>
      <c r="C100" s="131"/>
      <c r="D100" s="660">
        <f t="shared" si="16"/>
        <v>41821</v>
      </c>
      <c r="E100" s="661"/>
      <c r="F100" s="570">
        <v>0</v>
      </c>
      <c r="G100" s="572"/>
      <c r="H100" s="169">
        <v>0</v>
      </c>
      <c r="I100" s="153">
        <f t="shared" si="17"/>
        <v>12</v>
      </c>
      <c r="J100" s="587">
        <f t="shared" si="12"/>
        <v>0</v>
      </c>
      <c r="K100" s="589"/>
      <c r="L100" s="323"/>
      <c r="M100" s="325"/>
      <c r="N100" s="142" t="s">
        <v>492</v>
      </c>
      <c r="O100" s="131"/>
      <c r="P100" s="131"/>
      <c r="Q100" s="131"/>
      <c r="R100" s="660">
        <f t="shared" si="18"/>
        <v>41821</v>
      </c>
      <c r="S100" s="661"/>
      <c r="T100" s="570">
        <v>0</v>
      </c>
      <c r="U100" s="572"/>
      <c r="V100" s="169">
        <v>0</v>
      </c>
      <c r="W100" s="153">
        <f t="shared" si="19"/>
        <v>12</v>
      </c>
      <c r="X100" s="587">
        <f t="shared" si="13"/>
        <v>0</v>
      </c>
      <c r="Y100" s="589"/>
      <c r="Z100" s="323"/>
      <c r="AA100" s="325"/>
      <c r="AB100" s="142" t="s">
        <v>492</v>
      </c>
      <c r="AC100" s="131"/>
      <c r="AD100" s="131"/>
      <c r="AE100" s="660">
        <f t="shared" si="20"/>
        <v>41821</v>
      </c>
      <c r="AF100" s="661"/>
      <c r="AG100" s="570">
        <v>0</v>
      </c>
      <c r="AH100" s="572"/>
      <c r="AI100" s="169">
        <v>0</v>
      </c>
      <c r="AJ100" s="153">
        <f t="shared" si="21"/>
        <v>12</v>
      </c>
      <c r="AK100" s="587">
        <f t="shared" si="14"/>
        <v>0</v>
      </c>
      <c r="AL100" s="589"/>
      <c r="AM100" s="323"/>
      <c r="AN100" s="325"/>
      <c r="AO100" s="142" t="s">
        <v>492</v>
      </c>
      <c r="AP100" s="131"/>
      <c r="AQ100" s="131"/>
      <c r="AR100" s="660">
        <f t="shared" si="22"/>
        <v>41821</v>
      </c>
      <c r="AS100" s="661"/>
      <c r="AT100" s="570">
        <v>0</v>
      </c>
      <c r="AU100" s="572"/>
      <c r="AV100" s="169">
        <v>0</v>
      </c>
      <c r="AW100" s="153">
        <f t="shared" si="23"/>
        <v>12</v>
      </c>
      <c r="AX100" s="587">
        <f t="shared" si="15"/>
        <v>0</v>
      </c>
      <c r="AY100" s="589"/>
      <c r="AZ100" s="323"/>
      <c r="BA100" s="325"/>
    </row>
    <row r="101" spans="1:53" ht="12" customHeight="1" x14ac:dyDescent="0.2">
      <c r="A101" s="142" t="s">
        <v>492</v>
      </c>
      <c r="B101" s="131"/>
      <c r="C101" s="131"/>
      <c r="D101" s="660">
        <f t="shared" si="16"/>
        <v>42186</v>
      </c>
      <c r="E101" s="661"/>
      <c r="F101" s="570">
        <v>0</v>
      </c>
      <c r="G101" s="572"/>
      <c r="H101" s="169">
        <v>0</v>
      </c>
      <c r="I101" s="153">
        <f t="shared" si="17"/>
        <v>12</v>
      </c>
      <c r="J101" s="587">
        <f t="shared" si="12"/>
        <v>0</v>
      </c>
      <c r="K101" s="589"/>
      <c r="L101" s="323"/>
      <c r="M101" s="325"/>
      <c r="N101" s="142" t="s">
        <v>492</v>
      </c>
      <c r="O101" s="131"/>
      <c r="P101" s="131"/>
      <c r="Q101" s="131"/>
      <c r="R101" s="660">
        <f t="shared" si="18"/>
        <v>42186</v>
      </c>
      <c r="S101" s="661"/>
      <c r="T101" s="570">
        <v>0</v>
      </c>
      <c r="U101" s="572"/>
      <c r="V101" s="169">
        <v>0</v>
      </c>
      <c r="W101" s="153">
        <f t="shared" si="19"/>
        <v>12</v>
      </c>
      <c r="X101" s="587">
        <f t="shared" si="13"/>
        <v>0</v>
      </c>
      <c r="Y101" s="589"/>
      <c r="Z101" s="323"/>
      <c r="AA101" s="325"/>
      <c r="AB101" s="142" t="s">
        <v>492</v>
      </c>
      <c r="AC101" s="131"/>
      <c r="AD101" s="131"/>
      <c r="AE101" s="660">
        <f t="shared" si="20"/>
        <v>42186</v>
      </c>
      <c r="AF101" s="661"/>
      <c r="AG101" s="570">
        <v>0</v>
      </c>
      <c r="AH101" s="572"/>
      <c r="AI101" s="169">
        <v>0</v>
      </c>
      <c r="AJ101" s="153">
        <f t="shared" si="21"/>
        <v>12</v>
      </c>
      <c r="AK101" s="587">
        <f t="shared" si="14"/>
        <v>0</v>
      </c>
      <c r="AL101" s="589"/>
      <c r="AM101" s="323"/>
      <c r="AN101" s="325"/>
      <c r="AO101" s="142" t="s">
        <v>492</v>
      </c>
      <c r="AP101" s="131"/>
      <c r="AQ101" s="131"/>
      <c r="AR101" s="660">
        <f t="shared" si="22"/>
        <v>42186</v>
      </c>
      <c r="AS101" s="661"/>
      <c r="AT101" s="570">
        <v>0</v>
      </c>
      <c r="AU101" s="572"/>
      <c r="AV101" s="169">
        <v>0</v>
      </c>
      <c r="AW101" s="153">
        <f t="shared" si="23"/>
        <v>12</v>
      </c>
      <c r="AX101" s="587">
        <f t="shared" si="15"/>
        <v>0</v>
      </c>
      <c r="AY101" s="589"/>
      <c r="AZ101" s="323"/>
      <c r="BA101" s="325"/>
    </row>
    <row r="102" spans="1:53" ht="12" customHeight="1" thickBot="1" x14ac:dyDescent="0.25">
      <c r="A102" s="156" t="s">
        <v>492</v>
      </c>
      <c r="B102" s="135"/>
      <c r="C102" s="135"/>
      <c r="D102" s="660">
        <f t="shared" si="16"/>
        <v>42552</v>
      </c>
      <c r="E102" s="661"/>
      <c r="F102" s="570">
        <v>0</v>
      </c>
      <c r="G102" s="572"/>
      <c r="H102" s="169">
        <v>0</v>
      </c>
      <c r="I102" s="153">
        <f t="shared" si="17"/>
        <v>12</v>
      </c>
      <c r="J102" s="587">
        <f t="shared" si="12"/>
        <v>0</v>
      </c>
      <c r="K102" s="589"/>
      <c r="L102" s="636"/>
      <c r="M102" s="597"/>
      <c r="N102" s="156" t="s">
        <v>492</v>
      </c>
      <c r="O102" s="135"/>
      <c r="P102" s="135"/>
      <c r="Q102" s="140"/>
      <c r="R102" s="660">
        <f t="shared" si="18"/>
        <v>42552</v>
      </c>
      <c r="S102" s="661"/>
      <c r="T102" s="570">
        <v>0</v>
      </c>
      <c r="U102" s="572"/>
      <c r="V102" s="169">
        <v>0</v>
      </c>
      <c r="W102" s="153">
        <f t="shared" si="19"/>
        <v>12</v>
      </c>
      <c r="X102" s="587">
        <f t="shared" si="13"/>
        <v>0</v>
      </c>
      <c r="Y102" s="589"/>
      <c r="Z102" s="636"/>
      <c r="AA102" s="597"/>
      <c r="AB102" s="156" t="s">
        <v>492</v>
      </c>
      <c r="AC102" s="135"/>
      <c r="AD102" s="135"/>
      <c r="AE102" s="660">
        <f t="shared" si="20"/>
        <v>42552</v>
      </c>
      <c r="AF102" s="661"/>
      <c r="AG102" s="570">
        <v>0</v>
      </c>
      <c r="AH102" s="572"/>
      <c r="AI102" s="169">
        <v>0</v>
      </c>
      <c r="AJ102" s="153">
        <f t="shared" si="21"/>
        <v>12</v>
      </c>
      <c r="AK102" s="587">
        <f t="shared" si="14"/>
        <v>0</v>
      </c>
      <c r="AL102" s="589"/>
      <c r="AM102" s="636"/>
      <c r="AN102" s="597"/>
      <c r="AO102" s="156" t="s">
        <v>492</v>
      </c>
      <c r="AP102" s="135"/>
      <c r="AQ102" s="135"/>
      <c r="AR102" s="660">
        <f t="shared" si="22"/>
        <v>42552</v>
      </c>
      <c r="AS102" s="661"/>
      <c r="AT102" s="570">
        <v>0</v>
      </c>
      <c r="AU102" s="572"/>
      <c r="AV102" s="169">
        <v>0</v>
      </c>
      <c r="AW102" s="153">
        <f t="shared" si="23"/>
        <v>12</v>
      </c>
      <c r="AX102" s="587">
        <f t="shared" si="15"/>
        <v>0</v>
      </c>
      <c r="AY102" s="589"/>
      <c r="AZ102" s="636"/>
      <c r="BA102" s="597"/>
    </row>
    <row r="103" spans="1:53" ht="12" customHeight="1" thickTop="1" x14ac:dyDescent="0.2">
      <c r="A103" s="127" t="s">
        <v>501</v>
      </c>
      <c r="B103" s="128"/>
      <c r="C103" s="128"/>
      <c r="D103" s="128"/>
      <c r="E103" s="128"/>
      <c r="F103" s="128"/>
      <c r="G103" s="128"/>
      <c r="H103" s="128"/>
      <c r="I103" s="128"/>
      <c r="J103" s="128"/>
      <c r="K103" s="129"/>
      <c r="L103" s="610"/>
      <c r="M103" s="580"/>
      <c r="N103" s="127" t="s">
        <v>501</v>
      </c>
      <c r="O103" s="128"/>
      <c r="P103" s="128"/>
      <c r="Q103" s="128"/>
      <c r="R103" s="128"/>
      <c r="S103" s="128"/>
      <c r="T103" s="128"/>
      <c r="U103" s="128"/>
      <c r="V103" s="128"/>
      <c r="W103" s="128"/>
      <c r="X103" s="128"/>
      <c r="Y103" s="129"/>
      <c r="Z103" s="610"/>
      <c r="AA103" s="580"/>
      <c r="AB103" s="127" t="s">
        <v>501</v>
      </c>
      <c r="AC103" s="128"/>
      <c r="AD103" s="128"/>
      <c r="AE103" s="128"/>
      <c r="AF103" s="128"/>
      <c r="AG103" s="128"/>
      <c r="AH103" s="128"/>
      <c r="AI103" s="128"/>
      <c r="AJ103" s="128"/>
      <c r="AK103" s="128"/>
      <c r="AL103" s="129"/>
      <c r="AM103" s="610"/>
      <c r="AN103" s="580"/>
      <c r="AO103" s="127" t="s">
        <v>501</v>
      </c>
      <c r="AP103" s="128"/>
      <c r="AQ103" s="128"/>
      <c r="AR103" s="128"/>
      <c r="AS103" s="128"/>
      <c r="AT103" s="128"/>
      <c r="AU103" s="128"/>
      <c r="AV103" s="128"/>
      <c r="AW103" s="128"/>
      <c r="AX103" s="128"/>
      <c r="AY103" s="129"/>
      <c r="AZ103" s="610"/>
      <c r="BA103" s="580"/>
    </row>
    <row r="104" spans="1:53" ht="12" customHeight="1" x14ac:dyDescent="0.2">
      <c r="A104" s="145" t="s">
        <v>493</v>
      </c>
      <c r="B104" s="131"/>
      <c r="C104" s="131"/>
      <c r="D104" s="131"/>
      <c r="E104" s="131"/>
      <c r="F104" s="131"/>
      <c r="G104" s="131"/>
      <c r="H104" s="131"/>
      <c r="I104" s="131"/>
      <c r="J104" s="131"/>
      <c r="K104" s="132"/>
      <c r="L104" s="570">
        <v>0</v>
      </c>
      <c r="M104" s="572"/>
      <c r="N104" s="145" t="s">
        <v>493</v>
      </c>
      <c r="O104" s="131"/>
      <c r="P104" s="131"/>
      <c r="Q104" s="131"/>
      <c r="R104" s="131"/>
      <c r="S104" s="131"/>
      <c r="T104" s="131"/>
      <c r="U104" s="131"/>
      <c r="V104" s="131"/>
      <c r="W104" s="131"/>
      <c r="X104" s="131"/>
      <c r="Y104" s="132"/>
      <c r="Z104" s="570">
        <v>0</v>
      </c>
      <c r="AA104" s="572"/>
      <c r="AB104" s="145" t="s">
        <v>493</v>
      </c>
      <c r="AC104" s="131"/>
      <c r="AD104" s="131"/>
      <c r="AE104" s="131"/>
      <c r="AF104" s="131"/>
      <c r="AG104" s="131"/>
      <c r="AH104" s="131"/>
      <c r="AI104" s="131"/>
      <c r="AJ104" s="131"/>
      <c r="AK104" s="131"/>
      <c r="AL104" s="132"/>
      <c r="AM104" s="570">
        <v>0</v>
      </c>
      <c r="AN104" s="572"/>
      <c r="AO104" s="145" t="s">
        <v>493</v>
      </c>
      <c r="AP104" s="131"/>
      <c r="AQ104" s="131"/>
      <c r="AR104" s="131"/>
      <c r="AS104" s="131"/>
      <c r="AT104" s="131"/>
      <c r="AU104" s="131"/>
      <c r="AV104" s="131"/>
      <c r="AW104" s="131"/>
      <c r="AX104" s="131"/>
      <c r="AY104" s="132"/>
      <c r="AZ104" s="570">
        <v>0</v>
      </c>
      <c r="BA104" s="572"/>
    </row>
    <row r="105" spans="1:53" ht="12" customHeight="1" x14ac:dyDescent="0.2">
      <c r="A105" s="145" t="s">
        <v>483</v>
      </c>
      <c r="B105" s="131"/>
      <c r="C105" s="131"/>
      <c r="D105" s="131"/>
      <c r="E105" s="131"/>
      <c r="F105" s="131"/>
      <c r="G105" s="131"/>
      <c r="H105" s="131"/>
      <c r="I105" s="131"/>
      <c r="J105" s="131"/>
      <c r="K105" s="132"/>
      <c r="L105" s="662">
        <v>1</v>
      </c>
      <c r="M105" s="664"/>
      <c r="N105" s="145" t="s">
        <v>483</v>
      </c>
      <c r="O105" s="131"/>
      <c r="P105" s="131"/>
      <c r="Q105" s="131"/>
      <c r="R105" s="131"/>
      <c r="S105" s="131"/>
      <c r="T105" s="131"/>
      <c r="U105" s="131"/>
      <c r="V105" s="131"/>
      <c r="W105" s="131"/>
      <c r="X105" s="131"/>
      <c r="Y105" s="132"/>
      <c r="Z105" s="662">
        <v>1</v>
      </c>
      <c r="AA105" s="664"/>
      <c r="AB105" s="145" t="s">
        <v>483</v>
      </c>
      <c r="AC105" s="131"/>
      <c r="AD105" s="131"/>
      <c r="AE105" s="131"/>
      <c r="AF105" s="131"/>
      <c r="AG105" s="131"/>
      <c r="AH105" s="131"/>
      <c r="AI105" s="131"/>
      <c r="AJ105" s="131"/>
      <c r="AK105" s="131"/>
      <c r="AL105" s="132"/>
      <c r="AM105" s="662">
        <v>1</v>
      </c>
      <c r="AN105" s="664"/>
      <c r="AO105" s="145" t="s">
        <v>483</v>
      </c>
      <c r="AP105" s="131"/>
      <c r="AQ105" s="131"/>
      <c r="AR105" s="131"/>
      <c r="AS105" s="131"/>
      <c r="AT105" s="131"/>
      <c r="AU105" s="131"/>
      <c r="AV105" s="131"/>
      <c r="AW105" s="131"/>
      <c r="AX105" s="131"/>
      <c r="AY105" s="132"/>
      <c r="AZ105" s="662">
        <v>1</v>
      </c>
      <c r="BA105" s="664"/>
    </row>
    <row r="106" spans="1:53" ht="12" customHeight="1" x14ac:dyDescent="0.2">
      <c r="A106" s="145" t="s">
        <v>494</v>
      </c>
      <c r="B106" s="131"/>
      <c r="C106" s="131"/>
      <c r="D106" s="131"/>
      <c r="E106" s="131"/>
      <c r="F106" s="131"/>
      <c r="G106" s="131"/>
      <c r="H106" s="131"/>
      <c r="I106" s="131"/>
      <c r="J106" s="131"/>
      <c r="K106" s="132"/>
      <c r="L106" s="587">
        <f>L104/L105</f>
        <v>0</v>
      </c>
      <c r="M106" s="589"/>
      <c r="N106" s="145" t="s">
        <v>494</v>
      </c>
      <c r="O106" s="131"/>
      <c r="P106" s="131"/>
      <c r="Q106" s="131"/>
      <c r="R106" s="131"/>
      <c r="S106" s="131"/>
      <c r="T106" s="131"/>
      <c r="U106" s="131"/>
      <c r="V106" s="131"/>
      <c r="W106" s="131"/>
      <c r="X106" s="131"/>
      <c r="Y106" s="132"/>
      <c r="Z106" s="587">
        <f>Z104/Z105</f>
        <v>0</v>
      </c>
      <c r="AA106" s="589"/>
      <c r="AB106" s="145" t="s">
        <v>494</v>
      </c>
      <c r="AC106" s="131"/>
      <c r="AD106" s="131"/>
      <c r="AE106" s="131"/>
      <c r="AF106" s="131"/>
      <c r="AG106" s="131"/>
      <c r="AH106" s="131"/>
      <c r="AI106" s="131"/>
      <c r="AJ106" s="131"/>
      <c r="AK106" s="131"/>
      <c r="AL106" s="132"/>
      <c r="AM106" s="587">
        <f>AM104/AM105</f>
        <v>0</v>
      </c>
      <c r="AN106" s="589"/>
      <c r="AO106" s="145" t="s">
        <v>494</v>
      </c>
      <c r="AP106" s="131"/>
      <c r="AQ106" s="131"/>
      <c r="AR106" s="131"/>
      <c r="AS106" s="131"/>
      <c r="AT106" s="131"/>
      <c r="AU106" s="131"/>
      <c r="AV106" s="131"/>
      <c r="AW106" s="131"/>
      <c r="AX106" s="131"/>
      <c r="AY106" s="132"/>
      <c r="AZ106" s="587">
        <f>AZ104/AZ105</f>
        <v>0</v>
      </c>
      <c r="BA106" s="589"/>
    </row>
    <row r="107" spans="1:53" ht="12" customHeight="1" x14ac:dyDescent="0.2">
      <c r="A107" s="145" t="s">
        <v>485</v>
      </c>
      <c r="B107" s="131"/>
      <c r="C107" s="131"/>
      <c r="D107" s="131"/>
      <c r="E107" s="131"/>
      <c r="F107" s="131"/>
      <c r="G107" s="131"/>
      <c r="H107" s="131"/>
      <c r="I107" s="131"/>
      <c r="J107" s="131"/>
      <c r="K107" s="132"/>
      <c r="L107" s="662">
        <v>0</v>
      </c>
      <c r="M107" s="664"/>
      <c r="N107" s="145" t="s">
        <v>485</v>
      </c>
      <c r="O107" s="131"/>
      <c r="P107" s="131"/>
      <c r="Q107" s="131"/>
      <c r="R107" s="131"/>
      <c r="S107" s="131"/>
      <c r="T107" s="131"/>
      <c r="U107" s="131"/>
      <c r="V107" s="131"/>
      <c r="W107" s="131"/>
      <c r="X107" s="131"/>
      <c r="Y107" s="132"/>
      <c r="Z107" s="662">
        <v>0</v>
      </c>
      <c r="AA107" s="664"/>
      <c r="AB107" s="145" t="s">
        <v>485</v>
      </c>
      <c r="AC107" s="131"/>
      <c r="AD107" s="131"/>
      <c r="AE107" s="131"/>
      <c r="AF107" s="131"/>
      <c r="AG107" s="131"/>
      <c r="AH107" s="131"/>
      <c r="AI107" s="131"/>
      <c r="AJ107" s="131"/>
      <c r="AK107" s="131"/>
      <c r="AL107" s="132"/>
      <c r="AM107" s="662">
        <v>0</v>
      </c>
      <c r="AN107" s="664"/>
      <c r="AO107" s="145" t="s">
        <v>485</v>
      </c>
      <c r="AP107" s="131"/>
      <c r="AQ107" s="131"/>
      <c r="AR107" s="131"/>
      <c r="AS107" s="131"/>
      <c r="AT107" s="131"/>
      <c r="AU107" s="131"/>
      <c r="AV107" s="131"/>
      <c r="AW107" s="131"/>
      <c r="AX107" s="131"/>
      <c r="AY107" s="132"/>
      <c r="AZ107" s="662">
        <v>0</v>
      </c>
      <c r="BA107" s="664"/>
    </row>
    <row r="108" spans="1:53" ht="12" customHeight="1" x14ac:dyDescent="0.2">
      <c r="A108" s="145" t="s">
        <v>495</v>
      </c>
      <c r="B108" s="131"/>
      <c r="C108" s="131"/>
      <c r="D108" s="131"/>
      <c r="E108" s="131"/>
      <c r="F108" s="131"/>
      <c r="G108" s="131"/>
      <c r="H108" s="131"/>
      <c r="I108" s="131"/>
      <c r="J108" s="131"/>
      <c r="K108" s="132"/>
      <c r="L108" s="587">
        <f>L107*L106</f>
        <v>0</v>
      </c>
      <c r="M108" s="589"/>
      <c r="N108" s="145" t="s">
        <v>495</v>
      </c>
      <c r="O108" s="131"/>
      <c r="P108" s="131"/>
      <c r="Q108" s="131"/>
      <c r="R108" s="131"/>
      <c r="S108" s="131"/>
      <c r="T108" s="131"/>
      <c r="U108" s="131"/>
      <c r="V108" s="131"/>
      <c r="W108" s="131"/>
      <c r="X108" s="131"/>
      <c r="Y108" s="132"/>
      <c r="Z108" s="587">
        <f>Z107*Z106</f>
        <v>0</v>
      </c>
      <c r="AA108" s="589"/>
      <c r="AB108" s="145" t="s">
        <v>495</v>
      </c>
      <c r="AC108" s="131"/>
      <c r="AD108" s="131"/>
      <c r="AE108" s="131"/>
      <c r="AF108" s="131"/>
      <c r="AG108" s="131"/>
      <c r="AH108" s="131"/>
      <c r="AI108" s="131"/>
      <c r="AJ108" s="131"/>
      <c r="AK108" s="131"/>
      <c r="AL108" s="132"/>
      <c r="AM108" s="587">
        <f>AM107*AM106</f>
        <v>0</v>
      </c>
      <c r="AN108" s="589"/>
      <c r="AO108" s="145" t="s">
        <v>495</v>
      </c>
      <c r="AP108" s="131"/>
      <c r="AQ108" s="131"/>
      <c r="AR108" s="131"/>
      <c r="AS108" s="131"/>
      <c r="AT108" s="131"/>
      <c r="AU108" s="131"/>
      <c r="AV108" s="131"/>
      <c r="AW108" s="131"/>
      <c r="AX108" s="131"/>
      <c r="AY108" s="132"/>
      <c r="AZ108" s="587">
        <f>AZ107*AZ106</f>
        <v>0</v>
      </c>
      <c r="BA108" s="589"/>
    </row>
    <row r="109" spans="1:53" ht="12" customHeight="1" x14ac:dyDescent="0.2">
      <c r="A109" s="130" t="str">
        <f>"Current Interest Earnings Through "&amp;Help!C17+1&amp;"-"&amp;Help!C17+2</f>
        <v>Current Interest Earnings Through 2012-2013</v>
      </c>
      <c r="B109" s="131"/>
      <c r="C109" s="131"/>
      <c r="D109" s="131"/>
      <c r="E109" s="131"/>
      <c r="F109" s="131"/>
      <c r="G109" s="131"/>
      <c r="H109" s="131"/>
      <c r="I109" s="131"/>
      <c r="J109" s="131"/>
      <c r="K109" s="132"/>
      <c r="L109" s="587">
        <f>SUM(J93:K102)</f>
        <v>0</v>
      </c>
      <c r="M109" s="589"/>
      <c r="N109" s="130" t="str">
        <f>"Current Interest Earnings Through "&amp;Help!C17+1&amp;"-"&amp;Help!C17+2</f>
        <v>Current Interest Earnings Through 2012-2013</v>
      </c>
      <c r="O109" s="131"/>
      <c r="P109" s="131"/>
      <c r="Q109" s="131"/>
      <c r="R109" s="131"/>
      <c r="S109" s="131"/>
      <c r="T109" s="131"/>
      <c r="U109" s="131"/>
      <c r="V109" s="131"/>
      <c r="W109" s="131"/>
      <c r="X109" s="131"/>
      <c r="Y109" s="132"/>
      <c r="Z109" s="587">
        <f>SUM(X93:Y102)</f>
        <v>0</v>
      </c>
      <c r="AA109" s="589"/>
      <c r="AB109" s="130" t="str">
        <f>"Current Interest Earnings Through "&amp;Help!C17+1&amp;"-"&amp;Help!C17+2</f>
        <v>Current Interest Earnings Through 2012-2013</v>
      </c>
      <c r="AC109" s="131"/>
      <c r="AD109" s="131"/>
      <c r="AE109" s="131"/>
      <c r="AF109" s="131"/>
      <c r="AG109" s="131"/>
      <c r="AH109" s="131"/>
      <c r="AI109" s="131"/>
      <c r="AJ109" s="131"/>
      <c r="AK109" s="131"/>
      <c r="AL109" s="132"/>
      <c r="AM109" s="587">
        <f>SUM(AK93:AL102)</f>
        <v>0</v>
      </c>
      <c r="AN109" s="589"/>
      <c r="AO109" s="130" t="str">
        <f>"Current Interest Earnings Through "&amp;Help!C17+1&amp;"-"&amp;Help!C17+2</f>
        <v>Current Interest Earnings Through 2012-2013</v>
      </c>
      <c r="AP109" s="131"/>
      <c r="AQ109" s="131"/>
      <c r="AR109" s="131"/>
      <c r="AS109" s="131"/>
      <c r="AT109" s="131"/>
      <c r="AU109" s="131"/>
      <c r="AV109" s="131"/>
      <c r="AW109" s="131"/>
      <c r="AX109" s="131"/>
      <c r="AY109" s="132"/>
      <c r="AZ109" s="587">
        <f>SUM(AX93:AY102)</f>
        <v>0</v>
      </c>
      <c r="BA109" s="589"/>
    </row>
    <row r="110" spans="1:53" ht="12" customHeight="1" thickBot="1" x14ac:dyDescent="0.25">
      <c r="A110" s="139" t="str">
        <f>"Total Interest To Levy For "&amp;Help!C17+1&amp;"-"&amp;Help!C17+2</f>
        <v>Total Interest To Levy For 2012-2013</v>
      </c>
      <c r="B110" s="140"/>
      <c r="C110" s="140"/>
      <c r="D110" s="140"/>
      <c r="E110" s="140"/>
      <c r="F110" s="140"/>
      <c r="G110" s="140"/>
      <c r="H110" s="140"/>
      <c r="I110" s="140"/>
      <c r="J110" s="140"/>
      <c r="K110" s="141"/>
      <c r="L110" s="573">
        <f>L109+L108</f>
        <v>0</v>
      </c>
      <c r="M110" s="575"/>
      <c r="N110" s="139" t="str">
        <f>"Total Interest To Levy For "&amp;Help!C17+1&amp;"-"&amp;Help!C17+2</f>
        <v>Total Interest To Levy For 2012-2013</v>
      </c>
      <c r="O110" s="140"/>
      <c r="P110" s="140"/>
      <c r="Q110" s="140"/>
      <c r="R110" s="140"/>
      <c r="S110" s="140"/>
      <c r="T110" s="140"/>
      <c r="U110" s="140"/>
      <c r="V110" s="140"/>
      <c r="W110" s="140"/>
      <c r="X110" s="140"/>
      <c r="Y110" s="141"/>
      <c r="Z110" s="573">
        <f>Z109+Z108</f>
        <v>0</v>
      </c>
      <c r="AA110" s="575"/>
      <c r="AB110" s="139" t="str">
        <f>"Total Interest To Levy For "&amp;Help!C17+1&amp;"-"&amp;Help!C17+2</f>
        <v>Total Interest To Levy For 2012-2013</v>
      </c>
      <c r="AC110" s="140"/>
      <c r="AD110" s="140"/>
      <c r="AE110" s="140"/>
      <c r="AF110" s="140"/>
      <c r="AG110" s="140"/>
      <c r="AH110" s="140"/>
      <c r="AI110" s="140"/>
      <c r="AJ110" s="140"/>
      <c r="AK110" s="140"/>
      <c r="AL110" s="141"/>
      <c r="AM110" s="573">
        <f>AM109+AM108</f>
        <v>0</v>
      </c>
      <c r="AN110" s="575"/>
      <c r="AO110" s="139" t="str">
        <f>"Total Interest To Levy For "&amp;Help!C17+1&amp;"-"&amp;Help!C17+2</f>
        <v>Total Interest To Levy For 2012-2013</v>
      </c>
      <c r="AP110" s="140"/>
      <c r="AQ110" s="140"/>
      <c r="AR110" s="140"/>
      <c r="AS110" s="140"/>
      <c r="AT110" s="140"/>
      <c r="AU110" s="140"/>
      <c r="AV110" s="140"/>
      <c r="AW110" s="140"/>
      <c r="AX110" s="140"/>
      <c r="AY110" s="141"/>
      <c r="AZ110" s="573">
        <f>AZ109+AZ108</f>
        <v>0</v>
      </c>
      <c r="BA110" s="575"/>
    </row>
    <row r="111" spans="1:53" ht="12" customHeight="1" thickTop="1" x14ac:dyDescent="0.2">
      <c r="A111" s="92" t="s">
        <v>496</v>
      </c>
      <c r="B111" s="93"/>
      <c r="C111" s="93"/>
      <c r="D111" s="93"/>
      <c r="E111" s="93"/>
      <c r="F111" s="93"/>
      <c r="G111" s="93"/>
      <c r="H111" s="93"/>
      <c r="I111" s="93"/>
      <c r="J111" s="93"/>
      <c r="K111" s="110"/>
      <c r="L111" s="608"/>
      <c r="M111" s="609"/>
      <c r="N111" s="92" t="s">
        <v>496</v>
      </c>
      <c r="O111" s="93"/>
      <c r="P111" s="93"/>
      <c r="R111" s="93"/>
      <c r="S111" s="93"/>
      <c r="T111" s="93"/>
      <c r="U111" s="93"/>
      <c r="V111" s="93"/>
      <c r="W111" s="93"/>
      <c r="X111" s="93"/>
      <c r="Y111" s="110"/>
      <c r="Z111" s="608"/>
      <c r="AA111" s="609"/>
      <c r="AB111" s="92" t="s">
        <v>496</v>
      </c>
      <c r="AC111" s="93"/>
      <c r="AD111" s="93"/>
      <c r="AE111" s="93"/>
      <c r="AF111" s="93"/>
      <c r="AG111" s="93"/>
      <c r="AH111" s="93"/>
      <c r="AI111" s="93"/>
      <c r="AJ111" s="93"/>
      <c r="AK111" s="93"/>
      <c r="AL111" s="110"/>
      <c r="AM111" s="608"/>
      <c r="AN111" s="609"/>
      <c r="AO111" s="92" t="s">
        <v>496</v>
      </c>
      <c r="AP111" s="93"/>
      <c r="AQ111" s="93"/>
      <c r="AR111" s="93"/>
      <c r="AS111" s="93"/>
      <c r="AT111" s="93"/>
      <c r="AU111" s="93"/>
      <c r="AV111" s="93"/>
      <c r="AW111" s="93"/>
      <c r="AX111" s="93"/>
      <c r="AY111" s="110"/>
      <c r="AZ111" s="608"/>
      <c r="BA111" s="609"/>
    </row>
    <row r="112" spans="1:53" ht="12" customHeight="1" x14ac:dyDescent="0.2">
      <c r="A112" s="155" t="str">
        <f>"Interest Earned But Unpaid 6-30-"&amp;Help!C17&amp;":"</f>
        <v>Interest Earned But Unpaid 6-30-2011:</v>
      </c>
      <c r="B112" s="116"/>
      <c r="C112" s="116"/>
      <c r="D112" s="116"/>
      <c r="E112" s="116"/>
      <c r="F112" s="116"/>
      <c r="G112" s="116"/>
      <c r="H112" s="116"/>
      <c r="I112" s="116"/>
      <c r="J112" s="116"/>
      <c r="K112" s="138"/>
      <c r="L112" s="656"/>
      <c r="M112" s="658"/>
      <c r="N112" s="155" t="str">
        <f>"Interest Earned But Unpaid 6-30-"&amp;Help!C17&amp;":"</f>
        <v>Interest Earned But Unpaid 6-30-2011:</v>
      </c>
      <c r="O112" s="116"/>
      <c r="P112" s="116"/>
      <c r="Q112" s="116"/>
      <c r="R112" s="116"/>
      <c r="S112" s="116"/>
      <c r="T112" s="116"/>
      <c r="U112" s="116"/>
      <c r="V112" s="116"/>
      <c r="W112" s="116"/>
      <c r="X112" s="116"/>
      <c r="Y112" s="138"/>
      <c r="Z112" s="656"/>
      <c r="AA112" s="658"/>
      <c r="AB112" s="155" t="str">
        <f>"Interest Earned But Unpaid 6-30-"&amp;Help!C17&amp;":"</f>
        <v>Interest Earned But Unpaid 6-30-2011:</v>
      </c>
      <c r="AC112" s="116"/>
      <c r="AD112" s="116"/>
      <c r="AE112" s="116"/>
      <c r="AF112" s="116"/>
      <c r="AG112" s="116"/>
      <c r="AH112" s="116"/>
      <c r="AI112" s="116"/>
      <c r="AJ112" s="116"/>
      <c r="AK112" s="116"/>
      <c r="AL112" s="138"/>
      <c r="AM112" s="656"/>
      <c r="AN112" s="658"/>
      <c r="AO112" s="155" t="str">
        <f>"Interest Earned But Unpaid 6-30-"&amp;Help!C17&amp;":"</f>
        <v>Interest Earned But Unpaid 6-30-2011:</v>
      </c>
      <c r="AP112" s="116"/>
      <c r="AQ112" s="116"/>
      <c r="AR112" s="116"/>
      <c r="AS112" s="116"/>
      <c r="AT112" s="116"/>
      <c r="AU112" s="116"/>
      <c r="AV112" s="116"/>
      <c r="AW112" s="116"/>
      <c r="AX112" s="116"/>
      <c r="AY112" s="138"/>
      <c r="AZ112" s="656"/>
      <c r="BA112" s="658"/>
    </row>
    <row r="113" spans="1:54" ht="12" customHeight="1" x14ac:dyDescent="0.2">
      <c r="A113" s="142" t="s">
        <v>489</v>
      </c>
      <c r="B113" s="131"/>
      <c r="C113" s="131"/>
      <c r="D113" s="131"/>
      <c r="E113" s="131"/>
      <c r="F113" s="131"/>
      <c r="G113" s="131"/>
      <c r="H113" s="131"/>
      <c r="I113" s="131"/>
      <c r="J113" s="131"/>
      <c r="K113" s="132"/>
      <c r="L113" s="570">
        <v>0</v>
      </c>
      <c r="M113" s="572"/>
      <c r="N113" s="142" t="s">
        <v>489</v>
      </c>
      <c r="O113" s="131"/>
      <c r="P113" s="131"/>
      <c r="Q113" s="131"/>
      <c r="R113" s="131"/>
      <c r="S113" s="131"/>
      <c r="T113" s="131"/>
      <c r="U113" s="131"/>
      <c r="V113" s="131"/>
      <c r="W113" s="131"/>
      <c r="X113" s="131"/>
      <c r="Y113" s="132"/>
      <c r="Z113" s="570">
        <v>0</v>
      </c>
      <c r="AA113" s="572"/>
      <c r="AB113" s="142" t="s">
        <v>489</v>
      </c>
      <c r="AC113" s="131"/>
      <c r="AD113" s="131"/>
      <c r="AE113" s="131"/>
      <c r="AF113" s="131"/>
      <c r="AG113" s="131"/>
      <c r="AH113" s="131"/>
      <c r="AI113" s="131"/>
      <c r="AJ113" s="131"/>
      <c r="AK113" s="131"/>
      <c r="AL113" s="132"/>
      <c r="AM113" s="570">
        <v>0</v>
      </c>
      <c r="AN113" s="572"/>
      <c r="AO113" s="142" t="s">
        <v>489</v>
      </c>
      <c r="AP113" s="131"/>
      <c r="AQ113" s="131"/>
      <c r="AR113" s="131"/>
      <c r="AS113" s="131"/>
      <c r="AT113" s="131"/>
      <c r="AU113" s="131"/>
      <c r="AV113" s="131"/>
      <c r="AW113" s="131"/>
      <c r="AX113" s="131"/>
      <c r="AY113" s="132"/>
      <c r="AZ113" s="570">
        <v>0</v>
      </c>
      <c r="BA113" s="572"/>
    </row>
    <row r="114" spans="1:54" ht="12" customHeight="1" x14ac:dyDescent="0.2">
      <c r="A114" s="142" t="s">
        <v>490</v>
      </c>
      <c r="B114" s="131"/>
      <c r="C114" s="131"/>
      <c r="D114" s="131"/>
      <c r="E114" s="131"/>
      <c r="F114" s="131"/>
      <c r="G114" s="131"/>
      <c r="H114" s="131"/>
      <c r="I114" s="131"/>
      <c r="J114" s="131"/>
      <c r="K114" s="132"/>
      <c r="L114" s="570">
        <v>0</v>
      </c>
      <c r="M114" s="572"/>
      <c r="N114" s="142" t="s">
        <v>490</v>
      </c>
      <c r="O114" s="131"/>
      <c r="P114" s="131"/>
      <c r="Q114" s="131"/>
      <c r="R114" s="131"/>
      <c r="S114" s="131"/>
      <c r="T114" s="131"/>
      <c r="U114" s="131"/>
      <c r="V114" s="131"/>
      <c r="W114" s="131"/>
      <c r="X114" s="131"/>
      <c r="Y114" s="132"/>
      <c r="Z114" s="570">
        <v>0</v>
      </c>
      <c r="AA114" s="572"/>
      <c r="AB114" s="142" t="s">
        <v>490</v>
      </c>
      <c r="AC114" s="131"/>
      <c r="AD114" s="131"/>
      <c r="AE114" s="131"/>
      <c r="AF114" s="131"/>
      <c r="AG114" s="131"/>
      <c r="AH114" s="131"/>
      <c r="AI114" s="131"/>
      <c r="AJ114" s="131"/>
      <c r="AK114" s="131"/>
      <c r="AL114" s="132"/>
      <c r="AM114" s="570">
        <v>0</v>
      </c>
      <c r="AN114" s="572"/>
      <c r="AO114" s="142" t="s">
        <v>490</v>
      </c>
      <c r="AP114" s="131"/>
      <c r="AQ114" s="131"/>
      <c r="AR114" s="131"/>
      <c r="AS114" s="131"/>
      <c r="AT114" s="131"/>
      <c r="AU114" s="131"/>
      <c r="AV114" s="131"/>
      <c r="AW114" s="131"/>
      <c r="AX114" s="131"/>
      <c r="AY114" s="132"/>
      <c r="AZ114" s="570">
        <v>0</v>
      </c>
      <c r="BA114" s="572"/>
    </row>
    <row r="115" spans="1:54" ht="12" customHeight="1" x14ac:dyDescent="0.2">
      <c r="A115" s="145" t="str">
        <f>"Interest Earnings "&amp;Help!C17&amp;"-"&amp;Help!C17+1</f>
        <v>Interest Earnings 2011-2012</v>
      </c>
      <c r="B115" s="131"/>
      <c r="C115" s="131"/>
      <c r="D115" s="131"/>
      <c r="E115" s="131"/>
      <c r="F115" s="131"/>
      <c r="G115" s="131"/>
      <c r="H115" s="131"/>
      <c r="I115" s="131"/>
      <c r="J115" s="131"/>
      <c r="K115" s="132"/>
      <c r="L115" s="570">
        <v>0</v>
      </c>
      <c r="M115" s="572"/>
      <c r="N115" s="145" t="str">
        <f>"Interest Earnings "&amp;Help!C17&amp;"-"&amp;Help!C17+1</f>
        <v>Interest Earnings 2011-2012</v>
      </c>
      <c r="O115" s="131"/>
      <c r="P115" s="131"/>
      <c r="Q115" s="131"/>
      <c r="R115" s="131"/>
      <c r="S115" s="131"/>
      <c r="T115" s="131"/>
      <c r="U115" s="131"/>
      <c r="V115" s="131"/>
      <c r="W115" s="131"/>
      <c r="X115" s="131"/>
      <c r="Y115" s="132"/>
      <c r="Z115" s="570">
        <v>0</v>
      </c>
      <c r="AA115" s="572"/>
      <c r="AB115" s="145" t="str">
        <f>"Interest Earnings "&amp;Help!C17&amp;"-"&amp;Help!C17+1</f>
        <v>Interest Earnings 2011-2012</v>
      </c>
      <c r="AC115" s="131"/>
      <c r="AD115" s="131"/>
      <c r="AE115" s="131"/>
      <c r="AF115" s="131"/>
      <c r="AG115" s="131"/>
      <c r="AH115" s="131"/>
      <c r="AI115" s="131"/>
      <c r="AJ115" s="131"/>
      <c r="AK115" s="131"/>
      <c r="AL115" s="132"/>
      <c r="AM115" s="570">
        <v>0</v>
      </c>
      <c r="AN115" s="572"/>
      <c r="AO115" s="145" t="str">
        <f>"Interest Earnings "&amp;Help!C17&amp;"-"&amp;Help!C17+1</f>
        <v>Interest Earnings 2011-2012</v>
      </c>
      <c r="AP115" s="131"/>
      <c r="AQ115" s="131"/>
      <c r="AR115" s="131"/>
      <c r="AS115" s="131"/>
      <c r="AT115" s="131"/>
      <c r="AU115" s="131"/>
      <c r="AV115" s="131"/>
      <c r="AW115" s="131"/>
      <c r="AX115" s="131"/>
      <c r="AY115" s="132"/>
      <c r="AZ115" s="570">
        <v>0</v>
      </c>
      <c r="BA115" s="572"/>
    </row>
    <row r="116" spans="1:54" ht="12" customHeight="1" x14ac:dyDescent="0.2">
      <c r="A116" s="145" t="str">
        <f>"Coupons Paid Through "&amp;Help!C17&amp;"-"&amp;Help!C17+1</f>
        <v>Coupons Paid Through 2011-2012</v>
      </c>
      <c r="B116" s="131"/>
      <c r="C116" s="131"/>
      <c r="D116" s="131"/>
      <c r="E116" s="131"/>
      <c r="F116" s="131"/>
      <c r="G116" s="131"/>
      <c r="H116" s="131"/>
      <c r="I116" s="131"/>
      <c r="J116" s="131"/>
      <c r="K116" s="132"/>
      <c r="L116" s="570">
        <v>0</v>
      </c>
      <c r="M116" s="572"/>
      <c r="N116" s="145" t="str">
        <f>"Coupons Paid Through "&amp;Help!C17&amp;"-"&amp;Help!C17+1</f>
        <v>Coupons Paid Through 2011-2012</v>
      </c>
      <c r="O116" s="131"/>
      <c r="P116" s="131"/>
      <c r="Q116" s="131"/>
      <c r="R116" s="131"/>
      <c r="S116" s="131"/>
      <c r="T116" s="131"/>
      <c r="U116" s="131"/>
      <c r="V116" s="131"/>
      <c r="W116" s="131"/>
      <c r="X116" s="131"/>
      <c r="Y116" s="132"/>
      <c r="Z116" s="570">
        <v>0</v>
      </c>
      <c r="AA116" s="572"/>
      <c r="AB116" s="145" t="str">
        <f>"Coupons Paid Through "&amp;Help!C17&amp;"-"&amp;Help!C17+1</f>
        <v>Coupons Paid Through 2011-2012</v>
      </c>
      <c r="AC116" s="131"/>
      <c r="AD116" s="131"/>
      <c r="AE116" s="131"/>
      <c r="AF116" s="131"/>
      <c r="AG116" s="131"/>
      <c r="AH116" s="131"/>
      <c r="AI116" s="131"/>
      <c r="AJ116" s="131"/>
      <c r="AK116" s="131"/>
      <c r="AL116" s="132"/>
      <c r="AM116" s="570">
        <v>0</v>
      </c>
      <c r="AN116" s="572"/>
      <c r="AO116" s="145" t="str">
        <f>"Coupons Paid Through "&amp;Help!C17&amp;"-"&amp;Help!C17+1</f>
        <v>Coupons Paid Through 2011-2012</v>
      </c>
      <c r="AP116" s="131"/>
      <c r="AQ116" s="131"/>
      <c r="AR116" s="131"/>
      <c r="AS116" s="131"/>
      <c r="AT116" s="131"/>
      <c r="AU116" s="131"/>
      <c r="AV116" s="131"/>
      <c r="AW116" s="131"/>
      <c r="AX116" s="131"/>
      <c r="AY116" s="132"/>
      <c r="AZ116" s="570">
        <v>0</v>
      </c>
      <c r="BA116" s="572"/>
    </row>
    <row r="117" spans="1:54" ht="12" customHeight="1" x14ac:dyDescent="0.2">
      <c r="A117" s="145" t="str">
        <f>"Interest Earned But Unpaid 6-30-"&amp;Help!C17+1&amp;":"</f>
        <v>Interest Earned But Unpaid 6-30-2012:</v>
      </c>
      <c r="B117" s="131"/>
      <c r="C117" s="131"/>
      <c r="D117" s="131"/>
      <c r="E117" s="131"/>
      <c r="F117" s="131"/>
      <c r="G117" s="131"/>
      <c r="H117" s="131"/>
      <c r="I117" s="131"/>
      <c r="J117" s="131"/>
      <c r="K117" s="132"/>
      <c r="L117" s="662"/>
      <c r="M117" s="664"/>
      <c r="N117" s="145" t="str">
        <f>"Interest Earned But Unpaid 6-30-"&amp;Help!C17+1&amp;":"</f>
        <v>Interest Earned But Unpaid 6-30-2012:</v>
      </c>
      <c r="O117" s="131"/>
      <c r="P117" s="131"/>
      <c r="Q117" s="131"/>
      <c r="R117" s="131"/>
      <c r="S117" s="131"/>
      <c r="T117" s="131"/>
      <c r="U117" s="131"/>
      <c r="V117" s="131"/>
      <c r="W117" s="131"/>
      <c r="X117" s="131"/>
      <c r="Y117" s="132"/>
      <c r="Z117" s="662"/>
      <c r="AA117" s="664"/>
      <c r="AB117" s="145" t="str">
        <f>"Interest Earned But Unpaid 6-30-"&amp;Help!C17+1&amp;":"</f>
        <v>Interest Earned But Unpaid 6-30-2012:</v>
      </c>
      <c r="AC117" s="131"/>
      <c r="AD117" s="131"/>
      <c r="AE117" s="131"/>
      <c r="AF117" s="131"/>
      <c r="AG117" s="131"/>
      <c r="AH117" s="131"/>
      <c r="AI117" s="131"/>
      <c r="AJ117" s="131"/>
      <c r="AK117" s="131"/>
      <c r="AL117" s="132"/>
      <c r="AM117" s="662"/>
      <c r="AN117" s="664"/>
      <c r="AO117" s="145" t="str">
        <f>"Interest Earned But Unpaid 6-30-"&amp;Help!C17+1&amp;":"</f>
        <v>Interest Earned But Unpaid 6-30-2012:</v>
      </c>
      <c r="AP117" s="131"/>
      <c r="AQ117" s="131"/>
      <c r="AR117" s="131"/>
      <c r="AS117" s="131"/>
      <c r="AT117" s="131"/>
      <c r="AU117" s="131"/>
      <c r="AV117" s="131"/>
      <c r="AW117" s="131"/>
      <c r="AX117" s="131"/>
      <c r="AY117" s="132"/>
      <c r="AZ117" s="662"/>
      <c r="BA117" s="664"/>
    </row>
    <row r="118" spans="1:54" ht="12" customHeight="1" x14ac:dyDescent="0.2">
      <c r="A118" s="142" t="s">
        <v>489</v>
      </c>
      <c r="B118" s="131"/>
      <c r="C118" s="131"/>
      <c r="D118" s="131"/>
      <c r="E118" s="131"/>
      <c r="F118" s="131"/>
      <c r="G118" s="131"/>
      <c r="H118" s="131"/>
      <c r="I118" s="131"/>
      <c r="J118" s="131"/>
      <c r="K118" s="132"/>
      <c r="L118" s="570">
        <v>0</v>
      </c>
      <c r="M118" s="572"/>
      <c r="N118" s="142" t="s">
        <v>489</v>
      </c>
      <c r="O118" s="131"/>
      <c r="P118" s="131"/>
      <c r="Q118" s="131"/>
      <c r="R118" s="131"/>
      <c r="S118" s="131"/>
      <c r="T118" s="131"/>
      <c r="U118" s="131"/>
      <c r="V118" s="131"/>
      <c r="W118" s="131"/>
      <c r="X118" s="131"/>
      <c r="Y118" s="132"/>
      <c r="Z118" s="570">
        <v>0</v>
      </c>
      <c r="AA118" s="572"/>
      <c r="AB118" s="142" t="s">
        <v>489</v>
      </c>
      <c r="AC118" s="131"/>
      <c r="AD118" s="131"/>
      <c r="AE118" s="131"/>
      <c r="AF118" s="131"/>
      <c r="AG118" s="131"/>
      <c r="AH118" s="131"/>
      <c r="AI118" s="131"/>
      <c r="AJ118" s="131"/>
      <c r="AK118" s="131"/>
      <c r="AL118" s="132"/>
      <c r="AM118" s="570">
        <v>0</v>
      </c>
      <c r="AN118" s="572"/>
      <c r="AO118" s="142" t="s">
        <v>489</v>
      </c>
      <c r="AP118" s="131"/>
      <c r="AQ118" s="131"/>
      <c r="AR118" s="131"/>
      <c r="AS118" s="131"/>
      <c r="AT118" s="131"/>
      <c r="AU118" s="131"/>
      <c r="AV118" s="131"/>
      <c r="AW118" s="131"/>
      <c r="AX118" s="131"/>
      <c r="AY118" s="132"/>
      <c r="AZ118" s="570">
        <v>0</v>
      </c>
      <c r="BA118" s="572"/>
    </row>
    <row r="119" spans="1:54" ht="12" customHeight="1" thickBot="1" x14ac:dyDescent="0.25">
      <c r="A119" s="144" t="s">
        <v>490</v>
      </c>
      <c r="B119" s="140"/>
      <c r="C119" s="140"/>
      <c r="D119" s="140"/>
      <c r="E119" s="140"/>
      <c r="F119" s="140"/>
      <c r="G119" s="140"/>
      <c r="H119" s="140"/>
      <c r="I119" s="140"/>
      <c r="J119" s="140"/>
      <c r="K119" s="141"/>
      <c r="L119" s="637">
        <v>0</v>
      </c>
      <c r="M119" s="638"/>
      <c r="N119" s="144" t="s">
        <v>490</v>
      </c>
      <c r="O119" s="140"/>
      <c r="P119" s="140"/>
      <c r="Q119" s="140"/>
      <c r="R119" s="140"/>
      <c r="S119" s="140"/>
      <c r="T119" s="140"/>
      <c r="U119" s="140"/>
      <c r="V119" s="140"/>
      <c r="W119" s="140"/>
      <c r="X119" s="140"/>
      <c r="Y119" s="141"/>
      <c r="Z119" s="637">
        <v>0</v>
      </c>
      <c r="AA119" s="638"/>
      <c r="AB119" s="144" t="s">
        <v>490</v>
      </c>
      <c r="AC119" s="140"/>
      <c r="AD119" s="140"/>
      <c r="AE119" s="140"/>
      <c r="AF119" s="140"/>
      <c r="AG119" s="140"/>
      <c r="AH119" s="140"/>
      <c r="AI119" s="140"/>
      <c r="AJ119" s="140"/>
      <c r="AK119" s="140"/>
      <c r="AL119" s="141"/>
      <c r="AM119" s="637">
        <v>0</v>
      </c>
      <c r="AN119" s="638"/>
      <c r="AO119" s="144" t="s">
        <v>490</v>
      </c>
      <c r="AP119" s="140"/>
      <c r="AQ119" s="140"/>
      <c r="AR119" s="140"/>
      <c r="AS119" s="140"/>
      <c r="AT119" s="140"/>
      <c r="AU119" s="140"/>
      <c r="AV119" s="140"/>
      <c r="AW119" s="140"/>
      <c r="AX119" s="140"/>
      <c r="AY119" s="141"/>
      <c r="AZ119" s="637">
        <v>0</v>
      </c>
      <c r="BA119" s="638"/>
    </row>
    <row r="120" spans="1:54" ht="12" customHeight="1" thickTop="1" x14ac:dyDescent="0.2">
      <c r="A120" s="157" t="str">
        <f>A60</f>
        <v>S.A.&amp;I. Form 2651R99 Entity: City Name City, 99</v>
      </c>
      <c r="J120" s="639">
        <f ca="1">Coversheets!$BI$50</f>
        <v>41858.327887268519</v>
      </c>
      <c r="K120" s="639"/>
      <c r="L120" s="639"/>
      <c r="M120" s="639"/>
      <c r="N120" s="157" t="str">
        <f>A60</f>
        <v>S.A.&amp;I. Form 2651R99 Entity: City Name City, 99</v>
      </c>
      <c r="X120" s="639">
        <f ca="1">Coversheets!$BI$50</f>
        <v>41858.327887268519</v>
      </c>
      <c r="Y120" s="639"/>
      <c r="Z120" s="639"/>
      <c r="AA120" s="639"/>
      <c r="AB120" s="157" t="str">
        <f>A60</f>
        <v>S.A.&amp;I. Form 2651R99 Entity: City Name City, 99</v>
      </c>
      <c r="AK120" s="639">
        <f ca="1">Coversheets!$BI$50</f>
        <v>41858.327887268519</v>
      </c>
      <c r="AL120" s="639"/>
      <c r="AM120" s="639"/>
      <c r="AN120" s="639"/>
      <c r="AO120" s="157" t="str">
        <f>A60</f>
        <v>S.A.&amp;I. Form 2651R99 Entity: City Name City, 99</v>
      </c>
      <c r="AX120" s="639">
        <f ca="1">Coversheets!$BI$50</f>
        <v>41858.327887268519</v>
      </c>
      <c r="AY120" s="639"/>
      <c r="AZ120" s="639"/>
      <c r="BA120" s="639"/>
    </row>
    <row r="121" spans="1:54" ht="17.25" customHeight="1" x14ac:dyDescent="0.25">
      <c r="A121" s="632" t="str">
        <f>A1</f>
        <v>INDUSTRIAL DEVELOPMENT BOND ACCOUNTS COVERING THE PERIOD JULY 1, 2011, to JUNE 30, 2012</v>
      </c>
      <c r="B121" s="632"/>
      <c r="C121" s="632"/>
      <c r="D121" s="632"/>
      <c r="E121" s="632"/>
      <c r="F121" s="632"/>
      <c r="G121" s="632"/>
      <c r="H121" s="632"/>
      <c r="I121" s="632"/>
      <c r="J121" s="632"/>
      <c r="K121" s="632"/>
      <c r="L121" s="632"/>
      <c r="M121" s="632"/>
      <c r="N121" s="632" t="str">
        <f>A121</f>
        <v>INDUSTRIAL DEVELOPMENT BOND ACCOUNTS COVERING THE PERIOD JULY 1, 2011, to JUNE 30, 2012</v>
      </c>
      <c r="O121" s="632"/>
      <c r="P121" s="632"/>
      <c r="Q121" s="632"/>
      <c r="R121" s="632"/>
      <c r="S121" s="632"/>
      <c r="T121" s="632"/>
      <c r="U121" s="632"/>
      <c r="V121" s="632"/>
      <c r="W121" s="632"/>
      <c r="X121" s="632"/>
      <c r="Y121" s="632"/>
      <c r="Z121" s="632"/>
      <c r="AA121" s="632"/>
      <c r="AB121" s="683"/>
      <c r="AC121" s="683"/>
      <c r="AD121" s="683"/>
      <c r="AE121" s="683"/>
      <c r="AF121" s="683"/>
      <c r="AG121" s="683"/>
      <c r="AH121" s="683"/>
      <c r="AI121" s="683"/>
      <c r="AJ121" s="683"/>
      <c r="AK121" s="683"/>
      <c r="AL121" s="683"/>
      <c r="AM121" s="683"/>
      <c r="AN121" s="683"/>
      <c r="AO121" s="683"/>
      <c r="AP121" s="683"/>
      <c r="AQ121" s="683"/>
      <c r="AR121" s="683"/>
      <c r="AS121" s="683"/>
      <c r="AT121" s="683"/>
      <c r="AU121" s="683"/>
      <c r="AV121" s="683"/>
      <c r="AW121" s="683"/>
      <c r="AX121" s="683"/>
      <c r="AY121" s="683"/>
      <c r="AZ121" s="683"/>
      <c r="BA121" s="683"/>
      <c r="BB121" s="683"/>
    </row>
    <row r="122" spans="1:54" ht="17.25" customHeight="1" x14ac:dyDescent="0.25">
      <c r="A122" s="632" t="str">
        <f>"ESTIMATE OF NEEDS FOR "&amp;Help!C17+1&amp;"-"&amp;Help!C17+2</f>
        <v>ESTIMATE OF NEEDS FOR 2012-2013</v>
      </c>
      <c r="B122" s="632"/>
      <c r="C122" s="632"/>
      <c r="D122" s="632"/>
      <c r="E122" s="632"/>
      <c r="F122" s="632"/>
      <c r="G122" s="632"/>
      <c r="H122" s="632"/>
      <c r="I122" s="632"/>
      <c r="J122" s="632"/>
      <c r="K122" s="632"/>
      <c r="L122" s="632"/>
      <c r="M122" s="632"/>
      <c r="N122" s="632" t="str">
        <f>A122</f>
        <v>ESTIMATE OF NEEDS FOR 2012-2013</v>
      </c>
      <c r="O122" s="632"/>
      <c r="P122" s="632"/>
      <c r="Q122" s="632"/>
      <c r="R122" s="632"/>
      <c r="S122" s="632"/>
      <c r="T122" s="632"/>
      <c r="U122" s="632"/>
      <c r="V122" s="632"/>
      <c r="W122" s="632"/>
      <c r="X122" s="632"/>
      <c r="Y122" s="632"/>
      <c r="Z122" s="632"/>
      <c r="AA122" s="632"/>
      <c r="AB122" s="683"/>
      <c r="AC122" s="683"/>
      <c r="AD122" s="683"/>
      <c r="AE122" s="683"/>
      <c r="AF122" s="683"/>
      <c r="AG122" s="683"/>
      <c r="AH122" s="683"/>
      <c r="AI122" s="683"/>
      <c r="AJ122" s="683"/>
      <c r="AK122" s="683"/>
      <c r="AL122" s="683"/>
      <c r="AM122" s="683"/>
      <c r="AN122" s="683"/>
      <c r="AO122" s="683"/>
      <c r="AP122" s="683"/>
      <c r="AQ122" s="683"/>
      <c r="AR122" s="683"/>
      <c r="AS122" s="683"/>
      <c r="AT122" s="683"/>
      <c r="AU122" s="683"/>
      <c r="AV122" s="683"/>
      <c r="AW122" s="683"/>
      <c r="AX122" s="683"/>
      <c r="AY122" s="683"/>
      <c r="AZ122" s="683"/>
      <c r="BA122" s="683"/>
      <c r="BB122" s="683"/>
    </row>
    <row r="123" spans="1:54" ht="12" customHeight="1" thickBot="1" x14ac:dyDescent="0.25">
      <c r="A123" s="81" t="s">
        <v>407</v>
      </c>
      <c r="M123" s="121" t="s">
        <v>657</v>
      </c>
      <c r="N123" s="81" t="s">
        <v>407</v>
      </c>
      <c r="AA123" s="121" t="s">
        <v>658</v>
      </c>
      <c r="AB123" s="72"/>
      <c r="AC123" s="72"/>
      <c r="AD123" s="72"/>
      <c r="AE123" s="72"/>
      <c r="AF123" s="72"/>
      <c r="AG123" s="72"/>
      <c r="AH123" s="72"/>
      <c r="AI123" s="72"/>
      <c r="AJ123" s="72"/>
      <c r="AK123" s="72"/>
      <c r="AL123" s="72"/>
      <c r="AM123" s="72"/>
      <c r="AN123" s="78"/>
      <c r="AO123" s="72"/>
      <c r="AP123" s="72"/>
      <c r="AQ123" s="72"/>
      <c r="AR123" s="72"/>
      <c r="AS123" s="72"/>
      <c r="AT123" s="72"/>
      <c r="AU123" s="72"/>
      <c r="AV123" s="72"/>
      <c r="AW123" s="72"/>
      <c r="AX123" s="72"/>
      <c r="AY123" s="72"/>
      <c r="AZ123" s="72"/>
      <c r="BA123" s="78"/>
      <c r="BB123" s="78"/>
    </row>
    <row r="124" spans="1:54" ht="12" customHeight="1" thickTop="1" thickBot="1" x14ac:dyDescent="0.25">
      <c r="A124" s="122" t="str">
        <f>"Schedule 1, Detail of Bond and Coupon Indebtedness as of June 30, "&amp;Help!C17+1&amp;" - Not Affecting Homesteads (New)"</f>
        <v>Schedule 1, Detail of Bond and Coupon Indebtedness as of June 30, 2012 - Not Affecting Homesteads (New)</v>
      </c>
      <c r="B124" s="123"/>
      <c r="C124" s="123"/>
      <c r="D124" s="123"/>
      <c r="E124" s="123"/>
      <c r="F124" s="123"/>
      <c r="G124" s="123"/>
      <c r="H124" s="123"/>
      <c r="I124" s="123"/>
      <c r="J124" s="123"/>
      <c r="K124" s="123"/>
      <c r="L124" s="123"/>
      <c r="M124" s="124"/>
      <c r="N124" s="122" t="str">
        <f>"Schedule 1, Detail of Bond and Coupon Indebtedness as of June 30, "&amp;Help!C17+1&amp;" - Not Affecting Homesteads (New)"</f>
        <v>Schedule 1, Detail of Bond and Coupon Indebtedness as of June 30, 2012 - Not Affecting Homesteads (New)</v>
      </c>
      <c r="O124" s="123"/>
      <c r="P124" s="123"/>
      <c r="Q124" s="123"/>
      <c r="R124" s="123"/>
      <c r="S124" s="123"/>
      <c r="T124" s="123"/>
      <c r="U124" s="123"/>
      <c r="V124" s="123"/>
      <c r="W124" s="123"/>
      <c r="X124" s="123"/>
      <c r="Y124" s="123"/>
      <c r="Z124" s="123"/>
      <c r="AA124" s="124"/>
      <c r="AB124" s="72"/>
      <c r="AC124" s="72"/>
      <c r="AD124" s="72"/>
      <c r="AE124" s="72"/>
      <c r="AF124" s="72"/>
      <c r="AG124" s="72"/>
      <c r="AH124" s="72"/>
      <c r="AI124" s="72"/>
      <c r="AJ124" s="72"/>
      <c r="AK124" s="72"/>
      <c r="AL124" s="72"/>
      <c r="AM124" s="72"/>
      <c r="AN124" s="72"/>
      <c r="AO124" s="684"/>
      <c r="AP124" s="684"/>
      <c r="AQ124" s="684"/>
      <c r="AR124" s="684"/>
      <c r="AS124" s="684"/>
      <c r="AT124" s="684"/>
      <c r="AU124" s="684"/>
      <c r="AV124" s="684"/>
      <c r="AW124" s="684"/>
      <c r="AX124" s="684"/>
      <c r="AY124" s="684"/>
      <c r="AZ124" s="684"/>
      <c r="BA124" s="684"/>
      <c r="BB124" s="684"/>
    </row>
    <row r="125" spans="1:54" ht="12" customHeight="1" thickTop="1" x14ac:dyDescent="0.2">
      <c r="A125" s="92" t="s">
        <v>467</v>
      </c>
      <c r="B125" s="93"/>
      <c r="C125" s="93"/>
      <c r="D125" s="93"/>
      <c r="E125" s="93"/>
      <c r="F125" s="93"/>
      <c r="G125" s="93"/>
      <c r="H125" s="93"/>
      <c r="I125" s="93"/>
      <c r="J125" s="93"/>
      <c r="K125" s="93"/>
      <c r="L125" s="621"/>
      <c r="M125" s="609"/>
      <c r="N125" s="92" t="s">
        <v>467</v>
      </c>
      <c r="O125" s="93"/>
      <c r="P125" s="93"/>
      <c r="Q125" s="93"/>
      <c r="R125" s="93"/>
      <c r="S125" s="93"/>
      <c r="T125" s="93"/>
      <c r="U125" s="93"/>
      <c r="V125" s="93"/>
      <c r="W125" s="93"/>
      <c r="X125" s="93"/>
      <c r="Y125" s="621" t="s">
        <v>504</v>
      </c>
      <c r="Z125" s="621"/>
      <c r="AA125" s="609"/>
      <c r="AB125" s="72"/>
      <c r="AC125" s="72"/>
      <c r="AD125" s="72"/>
      <c r="AE125" s="72"/>
      <c r="AF125" s="72"/>
      <c r="AG125" s="72"/>
      <c r="AH125" s="72"/>
      <c r="AI125" s="72"/>
      <c r="AJ125" s="72"/>
      <c r="AK125" s="72"/>
      <c r="AL125" s="72"/>
      <c r="AM125" s="72"/>
      <c r="AN125" s="72"/>
      <c r="AO125" s="324"/>
      <c r="AP125" s="324"/>
      <c r="AQ125" s="324"/>
      <c r="AR125" s="324"/>
      <c r="AS125" s="324"/>
      <c r="AT125" s="324"/>
      <c r="AU125" s="324"/>
      <c r="AV125" s="324"/>
      <c r="AW125" s="324"/>
      <c r="AX125" s="324"/>
      <c r="AY125" s="324"/>
      <c r="AZ125" s="324"/>
      <c r="BA125" s="324"/>
      <c r="BB125" s="324"/>
    </row>
    <row r="126" spans="1:54" ht="12" customHeight="1" thickBot="1" x14ac:dyDescent="0.25">
      <c r="A126" s="105"/>
      <c r="B126" s="106"/>
      <c r="C126" s="106"/>
      <c r="D126" s="106"/>
      <c r="E126" s="106"/>
      <c r="F126" s="106"/>
      <c r="G126" s="106"/>
      <c r="H126" s="106"/>
      <c r="I126" s="106"/>
      <c r="J126" s="106"/>
      <c r="K126" s="106"/>
      <c r="L126" s="596" t="s">
        <v>468</v>
      </c>
      <c r="M126" s="597"/>
      <c r="N126" s="105"/>
      <c r="O126" s="106"/>
      <c r="P126" s="106"/>
      <c r="Q126" s="106"/>
      <c r="R126" s="106"/>
      <c r="S126" s="106"/>
      <c r="T126" s="106"/>
      <c r="U126" s="106"/>
      <c r="V126" s="106"/>
      <c r="W126" s="106"/>
      <c r="X126" s="106"/>
      <c r="Y126" s="596" t="s">
        <v>468</v>
      </c>
      <c r="Z126" s="596"/>
      <c r="AA126" s="597"/>
      <c r="AB126" s="72"/>
      <c r="AC126" s="72"/>
      <c r="AD126" s="72"/>
      <c r="AE126" s="72"/>
      <c r="AF126" s="72"/>
      <c r="AG126" s="324"/>
      <c r="AH126" s="324"/>
      <c r="AI126" s="324"/>
      <c r="AJ126" s="324"/>
      <c r="AK126" s="324"/>
      <c r="AL126" s="324"/>
      <c r="AM126" s="324"/>
      <c r="AN126" s="324"/>
      <c r="AO126" s="324"/>
      <c r="AP126" s="324"/>
      <c r="AQ126" s="324"/>
      <c r="AR126" s="324"/>
      <c r="AS126" s="324"/>
      <c r="AT126" s="324"/>
      <c r="AU126" s="324"/>
      <c r="AV126" s="324"/>
      <c r="AW126" s="324"/>
      <c r="AX126" s="324"/>
      <c r="AY126" s="324"/>
      <c r="AZ126" s="324"/>
      <c r="BA126" s="324"/>
      <c r="BB126" s="324"/>
    </row>
    <row r="127" spans="1:54" ht="12" customHeight="1" thickTop="1" x14ac:dyDescent="0.2">
      <c r="A127" s="92" t="s">
        <v>469</v>
      </c>
      <c r="B127" s="93"/>
      <c r="C127" s="93"/>
      <c r="D127" s="93"/>
      <c r="E127" s="93"/>
      <c r="F127" s="93"/>
      <c r="G127" s="93"/>
      <c r="H127" s="93"/>
      <c r="I127" s="93"/>
      <c r="J127" s="93"/>
      <c r="K127" s="93"/>
      <c r="L127" s="672">
        <v>31959</v>
      </c>
      <c r="M127" s="673"/>
      <c r="N127" s="92" t="s">
        <v>505</v>
      </c>
      <c r="O127" s="93"/>
      <c r="P127" s="93"/>
      <c r="Q127" s="93"/>
      <c r="R127" s="93"/>
      <c r="S127" s="93"/>
      <c r="T127" s="93"/>
      <c r="U127" s="93"/>
      <c r="V127" s="93"/>
      <c r="W127" s="93"/>
      <c r="X127" s="110"/>
      <c r="Y127" s="92"/>
      <c r="Z127" s="93"/>
      <c r="AA127" s="110"/>
      <c r="AB127" s="72"/>
      <c r="AC127" s="72"/>
      <c r="AD127" s="72"/>
      <c r="AE127" s="72"/>
      <c r="AF127" s="72"/>
      <c r="AG127" s="324"/>
      <c r="AH127" s="324"/>
      <c r="AI127" s="324"/>
      <c r="AJ127" s="324"/>
      <c r="AK127" s="324"/>
      <c r="AL127" s="324"/>
      <c r="AM127" s="324"/>
      <c r="AN127" s="324"/>
      <c r="AO127" s="324"/>
      <c r="AP127" s="324"/>
      <c r="AQ127" s="324"/>
      <c r="AR127" s="324"/>
      <c r="AS127" s="324"/>
      <c r="AT127" s="324"/>
      <c r="AU127" s="324"/>
      <c r="AV127" s="324"/>
      <c r="AW127" s="324"/>
      <c r="AX127" s="324"/>
      <c r="AY127" s="324"/>
      <c r="AZ127" s="324"/>
      <c r="BA127" s="324"/>
      <c r="BB127" s="324"/>
    </row>
    <row r="128" spans="1:54" ht="12" customHeight="1" x14ac:dyDescent="0.2">
      <c r="A128" s="133" t="s">
        <v>470</v>
      </c>
      <c r="B128" s="116"/>
      <c r="C128" s="116"/>
      <c r="D128" s="116"/>
      <c r="E128" s="116"/>
      <c r="F128" s="116"/>
      <c r="G128" s="116"/>
      <c r="H128" s="116"/>
      <c r="I128" s="116"/>
      <c r="J128" s="116"/>
      <c r="K128" s="116"/>
      <c r="L128" s="676">
        <v>31959</v>
      </c>
      <c r="M128" s="677"/>
      <c r="N128" s="73" t="s">
        <v>470</v>
      </c>
      <c r="O128" s="72"/>
      <c r="P128" s="72"/>
      <c r="Q128" s="72"/>
      <c r="R128" s="72"/>
      <c r="S128" s="72"/>
      <c r="T128" s="72"/>
      <c r="U128" s="72"/>
      <c r="V128" s="72"/>
      <c r="W128" s="72"/>
      <c r="X128" s="83"/>
      <c r="Y128" s="73"/>
      <c r="Z128" s="72"/>
      <c r="AA128" s="83"/>
      <c r="AB128" s="72"/>
      <c r="AC128" s="72"/>
      <c r="AD128" s="72"/>
      <c r="AE128" s="72"/>
      <c r="AF128" s="72"/>
      <c r="AG128" s="324"/>
      <c r="AH128" s="324"/>
      <c r="AI128" s="324"/>
      <c r="AJ128" s="324"/>
      <c r="AK128" s="324"/>
      <c r="AL128" s="324"/>
      <c r="AM128" s="324"/>
      <c r="AN128" s="324"/>
      <c r="AO128" s="324"/>
      <c r="AP128" s="324"/>
      <c r="AQ128" s="324"/>
      <c r="AR128" s="324"/>
      <c r="AS128" s="324"/>
      <c r="AT128" s="324"/>
      <c r="AU128" s="324"/>
      <c r="AV128" s="324"/>
      <c r="AW128" s="324"/>
      <c r="AX128" s="324"/>
      <c r="AY128" s="324"/>
      <c r="AZ128" s="324"/>
      <c r="BA128" s="324"/>
      <c r="BB128" s="324"/>
    </row>
    <row r="129" spans="1:54" ht="12" customHeight="1" x14ac:dyDescent="0.2">
      <c r="A129" s="134" t="s">
        <v>471</v>
      </c>
      <c r="B129" s="135"/>
      <c r="C129" s="135"/>
      <c r="D129" s="135"/>
      <c r="E129" s="135"/>
      <c r="F129" s="135"/>
      <c r="G129" s="135"/>
      <c r="H129" s="135"/>
      <c r="I129" s="135"/>
      <c r="J129" s="135"/>
      <c r="K129" s="136"/>
      <c r="L129" s="678"/>
      <c r="M129" s="679"/>
      <c r="N129" s="73" t="s">
        <v>506</v>
      </c>
      <c r="O129" s="72"/>
      <c r="P129" s="72"/>
      <c r="Q129" s="72"/>
      <c r="R129" s="72"/>
      <c r="S129" s="72"/>
      <c r="T129" s="72"/>
      <c r="U129" s="72"/>
      <c r="V129" s="72"/>
      <c r="W129" s="72"/>
      <c r="X129" s="83"/>
      <c r="Y129" s="73"/>
      <c r="Z129" s="72"/>
      <c r="AA129" s="83"/>
      <c r="AB129" s="72"/>
      <c r="AC129" s="72"/>
      <c r="AD129" s="72"/>
      <c r="AE129" s="72"/>
      <c r="AF129" s="72"/>
      <c r="AG129" s="324"/>
      <c r="AH129" s="324"/>
      <c r="AI129" s="324"/>
      <c r="AJ129" s="324"/>
      <c r="AK129" s="324"/>
      <c r="AL129" s="324"/>
      <c r="AM129" s="324"/>
      <c r="AN129" s="324"/>
      <c r="AO129" s="324"/>
      <c r="AP129" s="324"/>
      <c r="AQ129" s="324"/>
      <c r="AR129" s="324"/>
      <c r="AS129" s="324"/>
      <c r="AT129" s="324"/>
      <c r="AU129" s="324"/>
      <c r="AV129" s="324"/>
      <c r="AW129" s="324"/>
      <c r="AX129" s="324"/>
      <c r="AY129" s="324"/>
      <c r="AZ129" s="324"/>
      <c r="BA129" s="324"/>
      <c r="BB129" s="324"/>
    </row>
    <row r="130" spans="1:54" ht="12" customHeight="1" x14ac:dyDescent="0.2">
      <c r="A130" s="91" t="s">
        <v>472</v>
      </c>
      <c r="B130" s="72"/>
      <c r="C130" s="72"/>
      <c r="D130" s="72"/>
      <c r="E130" s="72"/>
      <c r="F130" s="72"/>
      <c r="G130" s="72"/>
      <c r="H130" s="72"/>
      <c r="I130" s="72"/>
      <c r="J130" s="72"/>
      <c r="K130" s="83"/>
      <c r="L130" s="674"/>
      <c r="M130" s="675"/>
      <c r="N130" s="91" t="s">
        <v>472</v>
      </c>
      <c r="O130" s="72"/>
      <c r="P130" s="72"/>
      <c r="Q130" s="72"/>
      <c r="R130" s="72"/>
      <c r="S130" s="72"/>
      <c r="T130" s="72"/>
      <c r="U130" s="72"/>
      <c r="V130" s="72"/>
      <c r="W130" s="72"/>
      <c r="X130" s="83"/>
      <c r="Y130" s="73"/>
      <c r="Z130" s="72"/>
      <c r="AA130" s="83"/>
      <c r="AB130" s="72"/>
      <c r="AC130" s="72"/>
      <c r="AD130" s="72"/>
      <c r="AE130" s="72"/>
      <c r="AF130" s="72"/>
      <c r="AG130" s="324"/>
      <c r="AH130" s="324"/>
      <c r="AI130" s="324"/>
      <c r="AJ130" s="324"/>
      <c r="AK130" s="324"/>
      <c r="AL130" s="324"/>
      <c r="AM130" s="324"/>
      <c r="AN130" s="324"/>
      <c r="AO130" s="324"/>
      <c r="AP130" s="324"/>
      <c r="AQ130" s="324"/>
      <c r="AR130" s="324"/>
      <c r="AS130" s="324"/>
      <c r="AT130" s="324"/>
      <c r="AU130" s="324"/>
      <c r="AV130" s="324"/>
      <c r="AW130" s="324"/>
      <c r="AX130" s="324"/>
      <c r="AY130" s="324"/>
      <c r="AZ130" s="324"/>
      <c r="BA130" s="324"/>
      <c r="BB130" s="324"/>
    </row>
    <row r="131" spans="1:54" ht="12" customHeight="1" x14ac:dyDescent="0.2">
      <c r="A131" s="137" t="s">
        <v>473</v>
      </c>
      <c r="B131" s="116"/>
      <c r="C131" s="116"/>
      <c r="D131" s="116"/>
      <c r="E131" s="116"/>
      <c r="F131" s="116"/>
      <c r="G131" s="116"/>
      <c r="H131" s="116"/>
      <c r="I131" s="116"/>
      <c r="J131" s="116"/>
      <c r="K131" s="138"/>
      <c r="L131" s="682">
        <v>33420</v>
      </c>
      <c r="M131" s="675"/>
      <c r="N131" s="137" t="s">
        <v>473</v>
      </c>
      <c r="O131" s="116"/>
      <c r="P131" s="116"/>
      <c r="Q131" s="116"/>
      <c r="R131" s="116"/>
      <c r="S131" s="116"/>
      <c r="T131" s="116"/>
      <c r="U131" s="116"/>
      <c r="V131" s="116"/>
      <c r="W131" s="116"/>
      <c r="X131" s="138"/>
      <c r="Y131" s="133"/>
      <c r="Z131" s="116"/>
      <c r="AA131" s="138"/>
      <c r="AB131" s="72"/>
      <c r="AC131" s="72"/>
      <c r="AD131" s="72"/>
      <c r="AE131" s="72"/>
      <c r="AF131" s="72"/>
      <c r="AG131" s="324"/>
      <c r="AH131" s="324"/>
      <c r="AI131" s="324"/>
      <c r="AJ131" s="324"/>
      <c r="AK131" s="324"/>
      <c r="AL131" s="324"/>
      <c r="AM131" s="324"/>
      <c r="AN131" s="324"/>
      <c r="AO131" s="324"/>
      <c r="AP131" s="324"/>
      <c r="AQ131" s="324"/>
      <c r="AR131" s="324"/>
      <c r="AS131" s="324"/>
      <c r="AT131" s="324"/>
      <c r="AU131" s="324"/>
      <c r="AV131" s="324"/>
      <c r="AW131" s="324"/>
      <c r="AX131" s="324"/>
      <c r="AY131" s="324"/>
      <c r="AZ131" s="324"/>
      <c r="BA131" s="324"/>
      <c r="BB131" s="324"/>
    </row>
    <row r="132" spans="1:54" ht="12" customHeight="1" x14ac:dyDescent="0.2">
      <c r="A132" s="142" t="s">
        <v>474</v>
      </c>
      <c r="B132" s="131"/>
      <c r="C132" s="131"/>
      <c r="D132" s="131"/>
      <c r="E132" s="131"/>
      <c r="F132" s="131"/>
      <c r="G132" s="131"/>
      <c r="H132" s="131"/>
      <c r="I132" s="131"/>
      <c r="J132" s="131"/>
      <c r="K132" s="132"/>
      <c r="L132" s="570">
        <v>0</v>
      </c>
      <c r="M132" s="572"/>
      <c r="N132" s="142" t="s">
        <v>474</v>
      </c>
      <c r="O132" s="131"/>
      <c r="P132" s="131"/>
      <c r="Q132" s="131"/>
      <c r="R132" s="131"/>
      <c r="S132" s="131"/>
      <c r="T132" s="131"/>
      <c r="U132" s="131"/>
      <c r="V132" s="131"/>
      <c r="W132" s="131"/>
      <c r="X132" s="131"/>
      <c r="Y132" s="587">
        <f>L132+L72+Z72+AM72+AZ72+AZ12+AM12+Z12+L12</f>
        <v>0</v>
      </c>
      <c r="Z132" s="588"/>
      <c r="AA132" s="589"/>
      <c r="AB132" s="72"/>
      <c r="AC132" s="72"/>
      <c r="AD132" s="72"/>
      <c r="AE132" s="72"/>
      <c r="AF132" s="72"/>
      <c r="AG132" s="685"/>
      <c r="AH132" s="685"/>
      <c r="AI132" s="685"/>
      <c r="AJ132" s="685"/>
      <c r="AK132" s="685"/>
      <c r="AL132" s="685"/>
      <c r="AM132" s="685"/>
      <c r="AN132" s="685"/>
      <c r="AO132" s="685"/>
      <c r="AP132" s="685"/>
      <c r="AQ132" s="685"/>
      <c r="AR132" s="685"/>
      <c r="AS132" s="685"/>
      <c r="AT132" s="685"/>
      <c r="AU132" s="685"/>
      <c r="AV132" s="685"/>
      <c r="AW132" s="685"/>
      <c r="AX132" s="685"/>
      <c r="AY132" s="685"/>
      <c r="AZ132" s="685"/>
      <c r="BA132" s="685"/>
      <c r="BB132" s="685"/>
    </row>
    <row r="133" spans="1:54" ht="12" customHeight="1" x14ac:dyDescent="0.2">
      <c r="A133" s="143" t="s">
        <v>475</v>
      </c>
      <c r="B133" s="135"/>
      <c r="C133" s="135"/>
      <c r="D133" s="135"/>
      <c r="E133" s="135"/>
      <c r="F133" s="135"/>
      <c r="G133" s="135"/>
      <c r="H133" s="135"/>
      <c r="I133" s="135"/>
      <c r="J133" s="135"/>
      <c r="K133" s="136"/>
      <c r="L133" s="674"/>
      <c r="M133" s="675"/>
      <c r="N133" s="143" t="s">
        <v>507</v>
      </c>
      <c r="O133" s="135"/>
      <c r="P133" s="135"/>
      <c r="Q133" s="135"/>
      <c r="R133" s="135"/>
      <c r="S133" s="135"/>
      <c r="T133" s="135"/>
      <c r="U133" s="135"/>
      <c r="V133" s="135"/>
      <c r="W133" s="135"/>
      <c r="X133" s="136"/>
      <c r="Y133" s="170"/>
      <c r="Z133" s="171"/>
      <c r="AA133" s="172"/>
      <c r="AB133" s="72"/>
      <c r="AC133" s="72"/>
      <c r="AD133" s="72"/>
      <c r="AE133" s="72"/>
      <c r="AF133" s="72"/>
      <c r="AG133" s="685"/>
      <c r="AH133" s="685"/>
      <c r="AI133" s="685"/>
      <c r="AJ133" s="685"/>
      <c r="AK133" s="685"/>
      <c r="AL133" s="685"/>
      <c r="AM133" s="685"/>
      <c r="AN133" s="685"/>
      <c r="AO133" s="686"/>
      <c r="AP133" s="686"/>
      <c r="AQ133" s="686"/>
      <c r="AR133" s="686"/>
      <c r="AS133" s="686"/>
      <c r="AT133" s="686"/>
      <c r="AU133" s="686"/>
      <c r="AV133" s="686"/>
      <c r="AW133" s="686"/>
      <c r="AX133" s="686"/>
      <c r="AY133" s="686"/>
      <c r="AZ133" s="686"/>
      <c r="BA133" s="686"/>
      <c r="BB133" s="686"/>
    </row>
    <row r="134" spans="1:54" ht="12" customHeight="1" x14ac:dyDescent="0.2">
      <c r="A134" s="137" t="s">
        <v>476</v>
      </c>
      <c r="B134" s="116"/>
      <c r="C134" s="116"/>
      <c r="D134" s="116"/>
      <c r="E134" s="116"/>
      <c r="F134" s="116"/>
      <c r="G134" s="116"/>
      <c r="H134" s="116"/>
      <c r="I134" s="116"/>
      <c r="J134" s="116"/>
      <c r="K134" s="138"/>
      <c r="L134" s="676">
        <v>42917</v>
      </c>
      <c r="M134" s="677"/>
      <c r="N134" s="137" t="s">
        <v>476</v>
      </c>
      <c r="O134" s="116"/>
      <c r="P134" s="116"/>
      <c r="Q134" s="116"/>
      <c r="R134" s="116"/>
      <c r="S134" s="116"/>
      <c r="T134" s="116"/>
      <c r="U134" s="116"/>
      <c r="V134" s="116"/>
      <c r="W134" s="116"/>
      <c r="X134" s="138"/>
      <c r="Y134" s="173"/>
      <c r="Z134" s="174"/>
      <c r="AA134" s="175"/>
      <c r="AB134" s="72"/>
      <c r="AC134" s="72"/>
      <c r="AD134" s="72"/>
      <c r="AE134" s="72"/>
      <c r="AF134" s="72"/>
      <c r="AG134" s="685"/>
      <c r="AH134" s="685"/>
      <c r="AI134" s="685"/>
      <c r="AJ134" s="685"/>
      <c r="AK134" s="685"/>
      <c r="AL134" s="685"/>
      <c r="AM134" s="685"/>
      <c r="AN134" s="685"/>
      <c r="AO134" s="685"/>
      <c r="AP134" s="685"/>
      <c r="AQ134" s="685"/>
      <c r="AR134" s="685"/>
      <c r="AS134" s="685"/>
      <c r="AT134" s="685"/>
      <c r="AU134" s="685"/>
      <c r="AV134" s="685"/>
      <c r="AW134" s="685"/>
      <c r="AX134" s="685"/>
      <c r="AY134" s="685"/>
      <c r="AZ134" s="685"/>
      <c r="BA134" s="685"/>
      <c r="BB134" s="685"/>
    </row>
    <row r="135" spans="1:54" ht="12" customHeight="1" thickBot="1" x14ac:dyDescent="0.25">
      <c r="A135" s="144" t="s">
        <v>477</v>
      </c>
      <c r="B135" s="140"/>
      <c r="C135" s="140"/>
      <c r="D135" s="140"/>
      <c r="E135" s="140"/>
      <c r="F135" s="140"/>
      <c r="G135" s="140"/>
      <c r="H135" s="140"/>
      <c r="I135" s="140"/>
      <c r="J135" s="140"/>
      <c r="K135" s="141"/>
      <c r="L135" s="637">
        <v>0</v>
      </c>
      <c r="M135" s="638"/>
      <c r="N135" s="144" t="s">
        <v>477</v>
      </c>
      <c r="O135" s="140"/>
      <c r="P135" s="140"/>
      <c r="Q135" s="140"/>
      <c r="R135" s="140"/>
      <c r="S135" s="140"/>
      <c r="T135" s="140"/>
      <c r="U135" s="140"/>
      <c r="V135" s="140"/>
      <c r="W135" s="140"/>
      <c r="X135" s="140"/>
      <c r="Y135" s="587">
        <f>L135+L75+Z75+AM75+AZ75+AZ15+AM15+Z15+L15</f>
        <v>0</v>
      </c>
      <c r="Z135" s="588"/>
      <c r="AA135" s="589"/>
      <c r="AB135" s="72"/>
      <c r="AC135" s="72"/>
      <c r="AD135" s="72"/>
      <c r="AE135" s="72"/>
      <c r="AF135" s="72"/>
      <c r="AG135" s="685"/>
      <c r="AH135" s="685"/>
      <c r="AI135" s="685"/>
      <c r="AJ135" s="685"/>
      <c r="AK135" s="685"/>
      <c r="AL135" s="685"/>
      <c r="AM135" s="685"/>
      <c r="AN135" s="685"/>
      <c r="AO135" s="685"/>
      <c r="AP135" s="685"/>
      <c r="AQ135" s="685"/>
      <c r="AR135" s="685"/>
      <c r="AS135" s="685"/>
      <c r="AT135" s="685"/>
      <c r="AU135" s="685"/>
      <c r="AV135" s="685"/>
      <c r="AW135" s="685"/>
      <c r="AX135" s="685"/>
      <c r="AY135" s="685"/>
      <c r="AZ135" s="685"/>
      <c r="BA135" s="685"/>
      <c r="BB135" s="685"/>
    </row>
    <row r="136" spans="1:54" ht="12" customHeight="1" thickTop="1" x14ac:dyDescent="0.2">
      <c r="A136" s="127" t="s">
        <v>478</v>
      </c>
      <c r="B136" s="128"/>
      <c r="C136" s="128"/>
      <c r="D136" s="128"/>
      <c r="E136" s="128"/>
      <c r="F136" s="128"/>
      <c r="G136" s="128"/>
      <c r="H136" s="128"/>
      <c r="I136" s="128"/>
      <c r="J136" s="128"/>
      <c r="K136" s="129"/>
      <c r="L136" s="576">
        <v>0</v>
      </c>
      <c r="M136" s="578"/>
      <c r="N136" s="133" t="s">
        <v>478</v>
      </c>
      <c r="O136" s="116"/>
      <c r="P136" s="116"/>
      <c r="Q136" s="116"/>
      <c r="R136" s="116"/>
      <c r="S136" s="116"/>
      <c r="T136" s="116"/>
      <c r="U136" s="116"/>
      <c r="V136" s="116"/>
      <c r="W136" s="116"/>
      <c r="X136" s="116"/>
      <c r="Y136" s="587">
        <f>L136+L76+Z76+AM76+AZ76+AZ16+AM16+Z16+L16</f>
        <v>0</v>
      </c>
      <c r="Z136" s="588"/>
      <c r="AA136" s="589"/>
      <c r="AB136" s="72"/>
      <c r="AC136" s="72"/>
      <c r="AD136" s="72"/>
      <c r="AE136" s="72"/>
      <c r="AF136" s="72"/>
      <c r="AG136" s="685"/>
      <c r="AH136" s="685"/>
      <c r="AI136" s="685"/>
      <c r="AJ136" s="685"/>
      <c r="AK136" s="685"/>
      <c r="AL136" s="685"/>
      <c r="AM136" s="685"/>
      <c r="AN136" s="685"/>
      <c r="AO136" s="685"/>
      <c r="AP136" s="685"/>
      <c r="AQ136" s="685"/>
      <c r="AR136" s="685"/>
      <c r="AS136" s="685"/>
      <c r="AT136" s="685"/>
      <c r="AU136" s="685"/>
      <c r="AV136" s="685"/>
      <c r="AW136" s="685"/>
      <c r="AX136" s="685"/>
      <c r="AY136" s="685"/>
      <c r="AZ136" s="685"/>
      <c r="BA136" s="685"/>
      <c r="BB136" s="685"/>
    </row>
    <row r="137" spans="1:54" ht="12" customHeight="1" x14ac:dyDescent="0.2">
      <c r="A137" s="130" t="s">
        <v>479</v>
      </c>
      <c r="B137" s="131"/>
      <c r="C137" s="131"/>
      <c r="D137" s="131"/>
      <c r="E137" s="131"/>
      <c r="F137" s="131"/>
      <c r="G137" s="131"/>
      <c r="H137" s="131"/>
      <c r="I137" s="131"/>
      <c r="J137" s="131"/>
      <c r="K137" s="132"/>
      <c r="L137" s="570">
        <v>0</v>
      </c>
      <c r="M137" s="572"/>
      <c r="N137" s="130" t="s">
        <v>479</v>
      </c>
      <c r="O137" s="131"/>
      <c r="P137" s="131"/>
      <c r="Q137" s="131"/>
      <c r="R137" s="131"/>
      <c r="S137" s="131"/>
      <c r="T137" s="131"/>
      <c r="U137" s="131"/>
      <c r="V137" s="131"/>
      <c r="W137" s="131"/>
      <c r="X137" s="131"/>
      <c r="Y137" s="587">
        <f>L137+L77+Z77+AM77+AZ77+AZ17+AM17+Z17+L17</f>
        <v>0</v>
      </c>
      <c r="Z137" s="588"/>
      <c r="AA137" s="589"/>
      <c r="AB137" s="270"/>
      <c r="AC137" s="72"/>
      <c r="AD137" s="72"/>
      <c r="AE137" s="72"/>
      <c r="AF137" s="72"/>
      <c r="AG137" s="687"/>
      <c r="AH137" s="687"/>
      <c r="AI137" s="687"/>
      <c r="AJ137" s="687"/>
      <c r="AK137" s="687"/>
      <c r="AL137" s="687"/>
      <c r="AM137" s="687"/>
      <c r="AN137" s="687"/>
      <c r="AO137" s="324"/>
      <c r="AP137" s="324"/>
      <c r="AQ137" s="324"/>
      <c r="AR137" s="324"/>
      <c r="AS137" s="324"/>
      <c r="AT137" s="324"/>
      <c r="AU137" s="324"/>
      <c r="AV137" s="324"/>
      <c r="AW137" s="324"/>
      <c r="AX137" s="324"/>
      <c r="AY137" s="324"/>
      <c r="AZ137" s="324"/>
      <c r="BA137" s="324"/>
      <c r="BB137" s="324"/>
    </row>
    <row r="138" spans="1:54" ht="12" customHeight="1" x14ac:dyDescent="0.2">
      <c r="A138" s="130" t="s">
        <v>481</v>
      </c>
      <c r="B138" s="131"/>
      <c r="C138" s="131"/>
      <c r="D138" s="131"/>
      <c r="E138" s="131"/>
      <c r="F138" s="131"/>
      <c r="G138" s="131"/>
      <c r="H138" s="131"/>
      <c r="I138" s="131"/>
      <c r="J138" s="131"/>
      <c r="K138" s="132"/>
      <c r="L138" s="665"/>
      <c r="M138" s="583"/>
      <c r="N138" s="130" t="s">
        <v>480</v>
      </c>
      <c r="O138" s="131"/>
      <c r="P138" s="131"/>
      <c r="Q138" s="131"/>
      <c r="R138" s="131"/>
      <c r="S138" s="131"/>
      <c r="T138" s="131"/>
      <c r="U138" s="131"/>
      <c r="V138" s="131"/>
      <c r="W138" s="131"/>
      <c r="X138" s="131"/>
      <c r="Y138" s="665"/>
      <c r="Z138" s="582"/>
      <c r="AA138" s="583"/>
      <c r="AB138" s="271"/>
      <c r="AC138" s="72"/>
      <c r="AD138" s="72"/>
      <c r="AE138" s="72"/>
      <c r="AF138" s="72"/>
      <c r="AG138" s="685"/>
      <c r="AH138" s="685"/>
      <c r="AI138" s="685"/>
      <c r="AJ138" s="685"/>
      <c r="AK138" s="685"/>
      <c r="AL138" s="685"/>
      <c r="AM138" s="685"/>
      <c r="AN138" s="685"/>
      <c r="AO138" s="685"/>
      <c r="AP138" s="685"/>
      <c r="AQ138" s="685"/>
      <c r="AR138" s="685"/>
      <c r="AS138" s="685"/>
      <c r="AT138" s="685"/>
      <c r="AU138" s="685"/>
      <c r="AV138" s="685"/>
      <c r="AW138" s="685"/>
      <c r="AX138" s="685"/>
      <c r="AY138" s="685"/>
      <c r="AZ138" s="685"/>
      <c r="BA138" s="685"/>
      <c r="BB138" s="685"/>
    </row>
    <row r="139" spans="1:54" ht="12" customHeight="1" x14ac:dyDescent="0.2">
      <c r="A139" s="142" t="s">
        <v>482</v>
      </c>
      <c r="B139" s="131"/>
      <c r="C139" s="131"/>
      <c r="D139" s="131"/>
      <c r="E139" s="131"/>
      <c r="F139" s="131"/>
      <c r="G139" s="131"/>
      <c r="H139" s="131"/>
      <c r="I139" s="131"/>
      <c r="J139" s="131"/>
      <c r="K139" s="132"/>
      <c r="L139" s="587">
        <f>L136-L137</f>
        <v>0</v>
      </c>
      <c r="M139" s="589"/>
      <c r="N139" s="142" t="s">
        <v>482</v>
      </c>
      <c r="O139" s="131"/>
      <c r="P139" s="131"/>
      <c r="Q139" s="131"/>
      <c r="R139" s="131"/>
      <c r="S139" s="131"/>
      <c r="T139" s="131"/>
      <c r="U139" s="131"/>
      <c r="V139" s="131"/>
      <c r="W139" s="131"/>
      <c r="X139" s="131"/>
      <c r="Y139" s="587">
        <f>Y137+Y136</f>
        <v>0</v>
      </c>
      <c r="Z139" s="588"/>
      <c r="AA139" s="589"/>
      <c r="AB139" s="271"/>
      <c r="AC139" s="72"/>
      <c r="AD139" s="72"/>
      <c r="AE139" s="72"/>
      <c r="AF139" s="72"/>
      <c r="AG139" s="685"/>
      <c r="AH139" s="685"/>
      <c r="AI139" s="685"/>
      <c r="AJ139" s="685"/>
      <c r="AK139" s="685"/>
      <c r="AL139" s="685"/>
      <c r="AM139" s="685"/>
      <c r="AN139" s="685"/>
      <c r="AO139" s="685"/>
      <c r="AP139" s="685"/>
      <c r="AQ139" s="685"/>
      <c r="AR139" s="685"/>
      <c r="AS139" s="685"/>
      <c r="AT139" s="685"/>
      <c r="AU139" s="685"/>
      <c r="AV139" s="685"/>
      <c r="AW139" s="685"/>
      <c r="AX139" s="685"/>
      <c r="AY139" s="685"/>
      <c r="AZ139" s="685"/>
      <c r="BA139" s="685"/>
      <c r="BB139" s="685"/>
    </row>
    <row r="140" spans="1:54" ht="12" customHeight="1" x14ac:dyDescent="0.2">
      <c r="A140" s="142" t="s">
        <v>483</v>
      </c>
      <c r="B140" s="131"/>
      <c r="C140" s="131"/>
      <c r="D140" s="131"/>
      <c r="E140" s="131"/>
      <c r="F140" s="131"/>
      <c r="G140" s="131"/>
      <c r="H140" s="131"/>
      <c r="I140" s="131"/>
      <c r="J140" s="131"/>
      <c r="K140" s="132"/>
      <c r="L140" s="662">
        <v>1</v>
      </c>
      <c r="M140" s="664"/>
      <c r="N140" s="142" t="s">
        <v>483</v>
      </c>
      <c r="O140" s="131"/>
      <c r="P140" s="131"/>
      <c r="Q140" s="131"/>
      <c r="R140" s="131"/>
      <c r="S140" s="131"/>
      <c r="T140" s="131"/>
      <c r="U140" s="131"/>
      <c r="V140" s="131"/>
      <c r="W140" s="131"/>
      <c r="X140" s="131"/>
      <c r="Y140" s="665"/>
      <c r="Z140" s="582"/>
      <c r="AA140" s="583"/>
      <c r="AB140" s="72"/>
      <c r="AC140" s="72"/>
      <c r="AD140" s="72"/>
      <c r="AE140" s="72"/>
      <c r="AF140" s="72"/>
      <c r="AG140" s="324"/>
      <c r="AH140" s="324"/>
      <c r="AI140" s="324"/>
      <c r="AJ140" s="324"/>
      <c r="AK140" s="324"/>
      <c r="AL140" s="324"/>
      <c r="AM140" s="324"/>
      <c r="AN140" s="324"/>
      <c r="AO140" s="324"/>
      <c r="AP140" s="324"/>
      <c r="AQ140" s="324"/>
      <c r="AR140" s="324"/>
      <c r="AS140" s="324"/>
      <c r="AT140" s="324"/>
      <c r="AU140" s="324"/>
      <c r="AV140" s="324"/>
      <c r="AW140" s="324"/>
      <c r="AX140" s="324"/>
      <c r="AY140" s="324"/>
      <c r="AZ140" s="324"/>
      <c r="BA140" s="324"/>
      <c r="BB140" s="324"/>
    </row>
    <row r="141" spans="1:54" ht="12" customHeight="1" x14ac:dyDescent="0.2">
      <c r="A141" s="142" t="s">
        <v>484</v>
      </c>
      <c r="B141" s="131"/>
      <c r="C141" s="131"/>
      <c r="D141" s="131"/>
      <c r="E141" s="131"/>
      <c r="F141" s="131"/>
      <c r="G141" s="131"/>
      <c r="H141" s="131"/>
      <c r="I141" s="131"/>
      <c r="J141" s="131"/>
      <c r="K141" s="132"/>
      <c r="L141" s="680">
        <f>L139/L140</f>
        <v>0</v>
      </c>
      <c r="M141" s="681"/>
      <c r="N141" s="142" t="s">
        <v>484</v>
      </c>
      <c r="O141" s="131"/>
      <c r="P141" s="131"/>
      <c r="Q141" s="131"/>
      <c r="R141" s="131"/>
      <c r="S141" s="131"/>
      <c r="T141" s="131"/>
      <c r="U141" s="131"/>
      <c r="V141" s="131"/>
      <c r="W141" s="131"/>
      <c r="X141" s="131"/>
      <c r="Y141" s="587">
        <f>L141+L81+Z81+AM81+AZ81+AZ21+AM21+Z21+L21</f>
        <v>0</v>
      </c>
      <c r="Z141" s="588"/>
      <c r="AA141" s="589"/>
      <c r="AB141" s="271"/>
      <c r="AC141" s="72"/>
      <c r="AD141" s="72"/>
      <c r="AE141" s="72"/>
      <c r="AF141" s="72"/>
      <c r="AG141" s="324"/>
      <c r="AH141" s="324"/>
      <c r="AI141" s="324"/>
      <c r="AJ141" s="324"/>
      <c r="AK141" s="324"/>
      <c r="AL141" s="324"/>
      <c r="AM141" s="324"/>
      <c r="AN141" s="324"/>
      <c r="AO141" s="324"/>
      <c r="AP141" s="324"/>
      <c r="AQ141" s="324"/>
      <c r="AR141" s="324"/>
      <c r="AS141" s="324"/>
      <c r="AT141" s="324"/>
      <c r="AU141" s="324"/>
      <c r="AV141" s="324"/>
      <c r="AW141" s="324"/>
      <c r="AX141" s="324"/>
      <c r="AY141" s="324"/>
      <c r="AZ141" s="324"/>
      <c r="BA141" s="324"/>
      <c r="BB141" s="324"/>
    </row>
    <row r="142" spans="1:54" ht="12" customHeight="1" x14ac:dyDescent="0.2">
      <c r="A142" s="142" t="s">
        <v>485</v>
      </c>
      <c r="B142" s="131"/>
      <c r="C142" s="131"/>
      <c r="D142" s="131"/>
      <c r="E142" s="131"/>
      <c r="F142" s="131"/>
      <c r="G142" s="131"/>
      <c r="H142" s="131"/>
      <c r="I142" s="131"/>
      <c r="J142" s="131"/>
      <c r="K142" s="132"/>
      <c r="L142" s="662">
        <v>1</v>
      </c>
      <c r="M142" s="664"/>
      <c r="N142" s="142" t="s">
        <v>485</v>
      </c>
      <c r="O142" s="131"/>
      <c r="P142" s="131"/>
      <c r="Q142" s="131"/>
      <c r="R142" s="131"/>
      <c r="S142" s="131"/>
      <c r="T142" s="131"/>
      <c r="U142" s="131"/>
      <c r="V142" s="131"/>
      <c r="W142" s="131"/>
      <c r="X142" s="131"/>
      <c r="Y142" s="662"/>
      <c r="Z142" s="663"/>
      <c r="AA142" s="664"/>
      <c r="AB142" s="272"/>
      <c r="AC142" s="72"/>
      <c r="AD142" s="72"/>
      <c r="AE142" s="72"/>
      <c r="AF142" s="72"/>
      <c r="AG142" s="324"/>
      <c r="AH142" s="324"/>
      <c r="AI142" s="324"/>
      <c r="AJ142" s="324"/>
      <c r="AK142" s="324"/>
      <c r="AL142" s="324"/>
      <c r="AM142" s="324"/>
      <c r="AN142" s="324"/>
      <c r="AO142" s="324"/>
      <c r="AP142" s="324"/>
      <c r="AQ142" s="324"/>
      <c r="AR142" s="324"/>
      <c r="AS142" s="324"/>
      <c r="AT142" s="324"/>
      <c r="AU142" s="324"/>
      <c r="AV142" s="324"/>
      <c r="AW142" s="324"/>
      <c r="AX142" s="324"/>
      <c r="AY142" s="324"/>
      <c r="AZ142" s="324"/>
      <c r="BA142" s="324"/>
      <c r="BB142" s="324"/>
    </row>
    <row r="143" spans="1:54" ht="12" customHeight="1" x14ac:dyDescent="0.3">
      <c r="A143" s="142" t="s">
        <v>486</v>
      </c>
      <c r="B143" s="131"/>
      <c r="C143" s="131"/>
      <c r="D143" s="131"/>
      <c r="E143" s="131"/>
      <c r="F143" s="131"/>
      <c r="G143" s="131"/>
      <c r="H143" s="131"/>
      <c r="I143" s="131"/>
      <c r="J143" s="131"/>
      <c r="K143" s="132"/>
      <c r="L143" s="587">
        <f>L142*L141</f>
        <v>0</v>
      </c>
      <c r="M143" s="589"/>
      <c r="N143" s="142" t="s">
        <v>486</v>
      </c>
      <c r="O143" s="131"/>
      <c r="P143" s="131"/>
      <c r="Q143" s="131"/>
      <c r="R143" s="131"/>
      <c r="S143" s="80"/>
      <c r="T143" s="131"/>
      <c r="U143" s="131"/>
      <c r="V143" s="131"/>
      <c r="W143" s="131"/>
      <c r="X143" s="131"/>
      <c r="Y143" s="587">
        <f>L143+L83+Z83+AM83+AZ83+AZ23+AM23+Z23+L23</f>
        <v>0</v>
      </c>
      <c r="Z143" s="588"/>
      <c r="AA143" s="589"/>
      <c r="AB143" s="273"/>
      <c r="AC143" s="72"/>
      <c r="AD143" s="72"/>
      <c r="AE143" s="72"/>
      <c r="AF143" s="72"/>
      <c r="AG143" s="685"/>
      <c r="AH143" s="685"/>
      <c r="AI143" s="685"/>
      <c r="AJ143" s="685"/>
      <c r="AK143" s="685"/>
      <c r="AL143" s="685"/>
      <c r="AM143" s="685"/>
      <c r="AN143" s="685"/>
      <c r="AO143" s="685"/>
      <c r="AP143" s="685"/>
      <c r="AQ143" s="685"/>
      <c r="AR143" s="685"/>
      <c r="AS143" s="685"/>
      <c r="AT143" s="685"/>
      <c r="AU143" s="685"/>
      <c r="AV143" s="685"/>
      <c r="AW143" s="685"/>
      <c r="AX143" s="685"/>
      <c r="AY143" s="685"/>
      <c r="AZ143" s="685"/>
      <c r="BA143" s="685"/>
      <c r="BB143" s="685"/>
    </row>
    <row r="144" spans="1:54" ht="12" customHeight="1" x14ac:dyDescent="0.2">
      <c r="A144" s="145" t="s">
        <v>500</v>
      </c>
      <c r="B144" s="131"/>
      <c r="C144" s="131"/>
      <c r="D144" s="131"/>
      <c r="E144" s="131"/>
      <c r="F144" s="131"/>
      <c r="G144" s="131"/>
      <c r="H144" s="131"/>
      <c r="I144" s="131"/>
      <c r="J144" s="131"/>
      <c r="K144" s="132"/>
      <c r="L144" s="665"/>
      <c r="M144" s="583"/>
      <c r="N144" s="145" t="s">
        <v>500</v>
      </c>
      <c r="O144" s="131"/>
      <c r="P144" s="131"/>
      <c r="Q144" s="131"/>
      <c r="R144" s="131"/>
      <c r="S144" s="131"/>
      <c r="T144" s="131"/>
      <c r="U144" s="131"/>
      <c r="V144" s="131"/>
      <c r="W144" s="131"/>
      <c r="X144" s="131"/>
      <c r="Y144" s="662"/>
      <c r="Z144" s="663"/>
      <c r="AA144" s="664"/>
      <c r="AB144" s="273"/>
      <c r="AC144" s="72"/>
      <c r="AD144" s="72"/>
      <c r="AE144" s="72"/>
      <c r="AF144" s="72"/>
      <c r="AG144" s="685"/>
      <c r="AH144" s="685"/>
      <c r="AI144" s="685"/>
      <c r="AJ144" s="685"/>
      <c r="AK144" s="685"/>
      <c r="AL144" s="685"/>
      <c r="AM144" s="685"/>
      <c r="AN144" s="685"/>
      <c r="AO144" s="685"/>
      <c r="AP144" s="685"/>
      <c r="AQ144" s="685"/>
      <c r="AR144" s="685"/>
      <c r="AS144" s="685"/>
      <c r="AT144" s="685"/>
      <c r="AU144" s="685"/>
      <c r="AV144" s="685"/>
      <c r="AW144" s="685"/>
      <c r="AX144" s="685"/>
      <c r="AY144" s="685"/>
      <c r="AZ144" s="685"/>
      <c r="BA144" s="685"/>
      <c r="BB144" s="685"/>
    </row>
    <row r="145" spans="1:54" ht="12" customHeight="1" x14ac:dyDescent="0.2">
      <c r="A145" s="142" t="str">
        <f>"Bonds Paid Prior To 6-30-"&amp;Help!C17</f>
        <v>Bonds Paid Prior To 6-30-2011</v>
      </c>
      <c r="B145" s="131"/>
      <c r="C145" s="131"/>
      <c r="D145" s="131"/>
      <c r="E145" s="131"/>
      <c r="F145" s="131"/>
      <c r="G145" s="131"/>
      <c r="H145" s="131"/>
      <c r="I145" s="131"/>
      <c r="J145" s="131"/>
      <c r="K145" s="132"/>
      <c r="L145" s="570">
        <v>0</v>
      </c>
      <c r="M145" s="572"/>
      <c r="N145" s="142" t="str">
        <f>"Bonds Paid Prior To 6-30-"&amp;Help!C17</f>
        <v>Bonds Paid Prior To 6-30-2011</v>
      </c>
      <c r="O145" s="131"/>
      <c r="P145" s="131"/>
      <c r="Q145" s="131"/>
      <c r="R145" s="131"/>
      <c r="S145" s="131"/>
      <c r="T145" s="131"/>
      <c r="U145" s="131"/>
      <c r="V145" s="131"/>
      <c r="W145" s="131"/>
      <c r="X145" s="131"/>
      <c r="Y145" s="587">
        <f>L145+L85+Z85+AM85+AZ85+AZ25+AM25+Z25+L25</f>
        <v>0</v>
      </c>
      <c r="Z145" s="588"/>
      <c r="AA145" s="589"/>
      <c r="AB145" s="271"/>
      <c r="AC145" s="72"/>
      <c r="AD145" s="72"/>
      <c r="AE145" s="72"/>
      <c r="AF145" s="72"/>
      <c r="AG145" s="324"/>
      <c r="AH145" s="324"/>
      <c r="AI145" s="324"/>
      <c r="AJ145" s="324"/>
      <c r="AK145" s="324"/>
      <c r="AL145" s="324"/>
      <c r="AM145" s="324"/>
      <c r="AN145" s="324"/>
      <c r="AO145" s="324"/>
      <c r="AP145" s="324"/>
      <c r="AQ145" s="324"/>
      <c r="AR145" s="324"/>
      <c r="AS145" s="324"/>
      <c r="AT145" s="324"/>
      <c r="AU145" s="324"/>
      <c r="AV145" s="324"/>
      <c r="AW145" s="324"/>
      <c r="AX145" s="324"/>
      <c r="AY145" s="324"/>
      <c r="AZ145" s="324"/>
      <c r="BA145" s="324"/>
      <c r="BB145" s="324"/>
    </row>
    <row r="146" spans="1:54" ht="12" customHeight="1" x14ac:dyDescent="0.2">
      <c r="A146" s="142" t="str">
        <f>"Bonds Paid During "&amp;Help!C17&amp;"-"&amp;Help!C17+1</f>
        <v>Bonds Paid During 2011-2012</v>
      </c>
      <c r="B146" s="131"/>
      <c r="C146" s="131"/>
      <c r="D146" s="131"/>
      <c r="E146" s="131"/>
      <c r="F146" s="131"/>
      <c r="G146" s="131"/>
      <c r="H146" s="131"/>
      <c r="I146" s="131"/>
      <c r="J146" s="131"/>
      <c r="K146" s="132"/>
      <c r="L146" s="570">
        <v>0</v>
      </c>
      <c r="M146" s="572"/>
      <c r="N146" s="142" t="str">
        <f>"Bonds Paid During "&amp;Help!C17&amp;"-"&amp;Help!C17+1</f>
        <v>Bonds Paid During 2011-2012</v>
      </c>
      <c r="O146" s="131"/>
      <c r="P146" s="131"/>
      <c r="Q146" s="131"/>
      <c r="R146" s="131"/>
      <c r="S146" s="131"/>
      <c r="T146" s="131"/>
      <c r="U146" s="131"/>
      <c r="V146" s="131"/>
      <c r="W146" s="131"/>
      <c r="X146" s="131"/>
      <c r="Y146" s="587">
        <f>L146+L86+Z86+AM86+AZ86+AZ26+AM26+Z26+L26</f>
        <v>0</v>
      </c>
      <c r="Z146" s="588"/>
      <c r="AA146" s="589"/>
      <c r="AB146" s="273"/>
      <c r="AC146" s="72"/>
      <c r="AD146" s="72"/>
      <c r="AE146" s="72"/>
      <c r="AF146" s="72"/>
      <c r="AG146" s="685"/>
      <c r="AH146" s="685"/>
      <c r="AI146" s="685"/>
      <c r="AJ146" s="685"/>
      <c r="AK146" s="685"/>
      <c r="AL146" s="685"/>
      <c r="AM146" s="685"/>
      <c r="AN146" s="685"/>
      <c r="AO146" s="685"/>
      <c r="AP146" s="685"/>
      <c r="AQ146" s="685"/>
      <c r="AR146" s="685"/>
      <c r="AS146" s="685"/>
      <c r="AT146" s="685"/>
      <c r="AU146" s="685"/>
      <c r="AV146" s="685"/>
      <c r="AW146" s="685"/>
      <c r="AX146" s="685"/>
      <c r="AY146" s="685"/>
      <c r="AZ146" s="685"/>
      <c r="BA146" s="685"/>
      <c r="BB146" s="685"/>
    </row>
    <row r="147" spans="1:54" ht="12" customHeight="1" x14ac:dyDescent="0.2">
      <c r="A147" s="142" t="s">
        <v>487</v>
      </c>
      <c r="B147" s="131"/>
      <c r="C147" s="131"/>
      <c r="D147" s="131"/>
      <c r="E147" s="131"/>
      <c r="F147" s="131"/>
      <c r="G147" s="131"/>
      <c r="H147" s="131"/>
      <c r="I147" s="131"/>
      <c r="J147" s="131"/>
      <c r="K147" s="132"/>
      <c r="L147" s="570">
        <v>0</v>
      </c>
      <c r="M147" s="572"/>
      <c r="N147" s="142" t="s">
        <v>487</v>
      </c>
      <c r="O147" s="131"/>
      <c r="P147" s="131"/>
      <c r="Q147" s="131"/>
      <c r="R147" s="131"/>
      <c r="S147" s="131"/>
      <c r="T147" s="131"/>
      <c r="U147" s="131"/>
      <c r="V147" s="131"/>
      <c r="W147" s="131"/>
      <c r="X147" s="131"/>
      <c r="Y147" s="587">
        <f>L147+L87+Z87+AM87+AZ87+AZ27+AM27+Z27+L27</f>
        <v>0</v>
      </c>
      <c r="Z147" s="588"/>
      <c r="AA147" s="589"/>
      <c r="AB147" s="273"/>
      <c r="AC147" s="72"/>
      <c r="AD147" s="72"/>
      <c r="AE147" s="72"/>
      <c r="AF147" s="72"/>
      <c r="AG147" s="685"/>
      <c r="AH147" s="685"/>
      <c r="AI147" s="685"/>
      <c r="AJ147" s="685"/>
      <c r="AK147" s="685"/>
      <c r="AL147" s="685"/>
      <c r="AM147" s="685"/>
      <c r="AN147" s="685"/>
      <c r="AO147" s="685"/>
      <c r="AP147" s="685"/>
      <c r="AQ147" s="685"/>
      <c r="AR147" s="685"/>
      <c r="AS147" s="685"/>
      <c r="AT147" s="685"/>
      <c r="AU147" s="685"/>
      <c r="AV147" s="685"/>
      <c r="AW147" s="685"/>
      <c r="AX147" s="685"/>
      <c r="AY147" s="685"/>
      <c r="AZ147" s="685"/>
      <c r="BA147" s="685"/>
      <c r="BB147" s="685"/>
    </row>
    <row r="148" spans="1:54" ht="12" customHeight="1" thickBot="1" x14ac:dyDescent="0.25">
      <c r="A148" s="139" t="s">
        <v>488</v>
      </c>
      <c r="B148" s="140"/>
      <c r="C148" s="140"/>
      <c r="D148" s="140"/>
      <c r="E148" s="140"/>
      <c r="F148" s="140"/>
      <c r="G148" s="140"/>
      <c r="H148" s="140"/>
      <c r="I148" s="140"/>
      <c r="J148" s="140"/>
      <c r="K148" s="141"/>
      <c r="L148" s="573">
        <f>L143-L145-L146-L147</f>
        <v>0</v>
      </c>
      <c r="M148" s="575"/>
      <c r="N148" s="139" t="s">
        <v>488</v>
      </c>
      <c r="O148" s="140"/>
      <c r="P148" s="140"/>
      <c r="Q148" s="140"/>
      <c r="R148" s="140"/>
      <c r="S148" s="140"/>
      <c r="T148" s="140"/>
      <c r="U148" s="140"/>
      <c r="V148" s="140"/>
      <c r="W148" s="140"/>
      <c r="X148" s="140"/>
      <c r="Y148" s="573">
        <f>Y143-Y145-Y146-Y147</f>
        <v>0</v>
      </c>
      <c r="Z148" s="574"/>
      <c r="AA148" s="575"/>
      <c r="AB148" s="271"/>
      <c r="AC148" s="72"/>
      <c r="AD148" s="72"/>
      <c r="AE148" s="72"/>
      <c r="AF148" s="72"/>
      <c r="AG148" s="324"/>
      <c r="AH148" s="324"/>
      <c r="AI148" s="324"/>
      <c r="AJ148" s="324"/>
      <c r="AK148" s="324"/>
      <c r="AL148" s="324"/>
      <c r="AM148" s="324"/>
      <c r="AN148" s="324"/>
      <c r="AO148" s="324"/>
      <c r="AP148" s="324"/>
      <c r="AQ148" s="324"/>
      <c r="AR148" s="324"/>
      <c r="AS148" s="324"/>
      <c r="AT148" s="324"/>
      <c r="AU148" s="324"/>
      <c r="AV148" s="324"/>
      <c r="AW148" s="324"/>
      <c r="AX148" s="324"/>
      <c r="AY148" s="324"/>
      <c r="AZ148" s="324"/>
      <c r="BA148" s="324"/>
      <c r="BB148" s="324"/>
    </row>
    <row r="149" spans="1:54" ht="12" customHeight="1" thickTop="1" x14ac:dyDescent="0.2">
      <c r="A149" s="133" t="str">
        <f>"TOTAL BONDS OUTSTANDING 6-30-"&amp;Help!C17+1&amp;":"</f>
        <v>TOTAL BONDS OUTSTANDING 6-30-2012:</v>
      </c>
      <c r="B149" s="116"/>
      <c r="C149" s="116"/>
      <c r="D149" s="116"/>
      <c r="E149" s="116"/>
      <c r="F149" s="116"/>
      <c r="G149" s="116"/>
      <c r="H149" s="116"/>
      <c r="I149" s="116"/>
      <c r="J149" s="116"/>
      <c r="K149" s="138"/>
      <c r="L149" s="656"/>
      <c r="M149" s="658"/>
      <c r="N149" s="133" t="str">
        <f>"TOTAL BONDS OUTSTANDING 6-30-"&amp;Help!C17+1&amp;":"</f>
        <v>TOTAL BONDS OUTSTANDING 6-30-2012:</v>
      </c>
      <c r="O149" s="116"/>
      <c r="P149" s="116"/>
      <c r="Q149" s="116"/>
      <c r="R149" s="116"/>
      <c r="S149" s="116"/>
      <c r="T149" s="116"/>
      <c r="U149" s="116"/>
      <c r="V149" s="116"/>
      <c r="W149" s="116"/>
      <c r="X149" s="138"/>
      <c r="Y149" s="656"/>
      <c r="Z149" s="657"/>
      <c r="AA149" s="658"/>
      <c r="AB149" s="273"/>
      <c r="AC149" s="72"/>
      <c r="AD149" s="72"/>
      <c r="AE149" s="72"/>
      <c r="AF149" s="72"/>
      <c r="AG149" s="685"/>
      <c r="AH149" s="685"/>
      <c r="AI149" s="685"/>
      <c r="AJ149" s="685"/>
      <c r="AK149" s="685"/>
      <c r="AL149" s="685"/>
      <c r="AM149" s="685"/>
      <c r="AN149" s="685"/>
      <c r="AO149" s="685"/>
      <c r="AP149" s="685"/>
      <c r="AQ149" s="685"/>
      <c r="AR149" s="685"/>
      <c r="AS149" s="685"/>
      <c r="AT149" s="685"/>
      <c r="AU149" s="685"/>
      <c r="AV149" s="685"/>
      <c r="AW149" s="685"/>
      <c r="AX149" s="685"/>
      <c r="AY149" s="685"/>
      <c r="AZ149" s="685"/>
      <c r="BA149" s="685"/>
      <c r="BB149" s="685"/>
    </row>
    <row r="150" spans="1:54" ht="12" customHeight="1" x14ac:dyDescent="0.2">
      <c r="A150" s="145" t="s">
        <v>489</v>
      </c>
      <c r="B150" s="131"/>
      <c r="C150" s="131"/>
      <c r="D150" s="131"/>
      <c r="E150" s="131"/>
      <c r="F150" s="131"/>
      <c r="G150" s="131"/>
      <c r="H150" s="131"/>
      <c r="I150" s="131"/>
      <c r="J150" s="131"/>
      <c r="K150" s="132"/>
      <c r="L150" s="570">
        <v>0</v>
      </c>
      <c r="M150" s="572"/>
      <c r="N150" s="145" t="s">
        <v>489</v>
      </c>
      <c r="O150" s="131"/>
      <c r="P150" s="131"/>
      <c r="Q150" s="131"/>
      <c r="R150" s="131"/>
      <c r="S150" s="131"/>
      <c r="T150" s="131"/>
      <c r="U150" s="131"/>
      <c r="V150" s="131"/>
      <c r="W150" s="131"/>
      <c r="X150" s="132"/>
      <c r="Y150" s="587">
        <f>L150+L90+Z90+AM90+AZ90+AZ30+AM30+Z30+L30</f>
        <v>0</v>
      </c>
      <c r="Z150" s="588"/>
      <c r="AA150" s="589"/>
      <c r="AB150" s="273"/>
      <c r="AC150" s="72"/>
      <c r="AD150" s="72"/>
      <c r="AE150" s="72"/>
      <c r="AF150" s="72"/>
      <c r="AG150" s="685"/>
      <c r="AH150" s="685"/>
      <c r="AI150" s="685"/>
      <c r="AJ150" s="685"/>
      <c r="AK150" s="685"/>
      <c r="AL150" s="685"/>
      <c r="AM150" s="685"/>
      <c r="AN150" s="685"/>
      <c r="AO150" s="685"/>
      <c r="AP150" s="685"/>
      <c r="AQ150" s="685"/>
      <c r="AR150" s="685"/>
      <c r="AS150" s="685"/>
      <c r="AT150" s="685"/>
      <c r="AU150" s="685"/>
      <c r="AV150" s="685"/>
      <c r="AW150" s="685"/>
      <c r="AX150" s="685"/>
      <c r="AY150" s="685"/>
      <c r="AZ150" s="685"/>
      <c r="BA150" s="685"/>
      <c r="BB150" s="685"/>
    </row>
    <row r="151" spans="1:54" ht="12" customHeight="1" thickBot="1" x14ac:dyDescent="0.25">
      <c r="A151" s="143" t="s">
        <v>490</v>
      </c>
      <c r="B151" s="135"/>
      <c r="C151" s="135"/>
      <c r="D151" s="135"/>
      <c r="E151" s="135"/>
      <c r="F151" s="135"/>
      <c r="G151" s="135"/>
      <c r="H151" s="135"/>
      <c r="I151" s="135"/>
      <c r="J151" s="135"/>
      <c r="K151" s="136"/>
      <c r="L151" s="668">
        <v>0</v>
      </c>
      <c r="M151" s="669"/>
      <c r="N151" s="148" t="s">
        <v>490</v>
      </c>
      <c r="O151" s="140"/>
      <c r="P151" s="140"/>
      <c r="Q151" s="140"/>
      <c r="R151" s="140"/>
      <c r="S151" s="140"/>
      <c r="T151" s="140"/>
      <c r="U151" s="140"/>
      <c r="V151" s="140"/>
      <c r="W151" s="140"/>
      <c r="X151" s="141"/>
      <c r="Y151" s="573">
        <f>L151+L91+Z91+AM91+AZ91+AZ31+AM31+Z31+L31</f>
        <v>0</v>
      </c>
      <c r="Z151" s="574"/>
      <c r="AA151" s="575"/>
      <c r="AB151" s="271"/>
      <c r="AC151" s="72"/>
      <c r="AD151" s="72"/>
      <c r="AE151" s="72"/>
      <c r="AF151" s="72"/>
      <c r="AG151" s="324"/>
      <c r="AH151" s="324"/>
      <c r="AI151" s="324"/>
      <c r="AJ151" s="324"/>
      <c r="AK151" s="324"/>
      <c r="AL151" s="324"/>
      <c r="AM151" s="324"/>
      <c r="AN151" s="324"/>
      <c r="AO151" s="324"/>
      <c r="AP151" s="324"/>
      <c r="AQ151" s="324"/>
      <c r="AR151" s="324"/>
      <c r="AS151" s="324"/>
      <c r="AT151" s="324"/>
      <c r="AU151" s="324"/>
      <c r="AV151" s="324"/>
      <c r="AW151" s="324"/>
      <c r="AX151" s="324"/>
      <c r="AY151" s="324"/>
      <c r="AZ151" s="324"/>
      <c r="BA151" s="324"/>
      <c r="BB151" s="324"/>
    </row>
    <row r="152" spans="1:54" ht="12" customHeight="1" thickTop="1" x14ac:dyDescent="0.2">
      <c r="A152" s="127" t="s">
        <v>491</v>
      </c>
      <c r="B152" s="128"/>
      <c r="C152" s="128"/>
      <c r="D152" s="579" t="s">
        <v>499</v>
      </c>
      <c r="E152" s="579"/>
      <c r="F152" s="579" t="s">
        <v>498</v>
      </c>
      <c r="G152" s="579"/>
      <c r="H152" s="152" t="str">
        <f>"% Int."</f>
        <v>% Int.</v>
      </c>
      <c r="I152" s="152" t="s">
        <v>502</v>
      </c>
      <c r="J152" s="579" t="s">
        <v>497</v>
      </c>
      <c r="K152" s="580"/>
      <c r="L152" s="608"/>
      <c r="M152" s="609"/>
      <c r="AB152" s="272"/>
      <c r="AC152" s="72"/>
      <c r="AD152" s="72"/>
      <c r="AE152" s="72"/>
      <c r="AF152" s="72"/>
      <c r="AG152" s="324"/>
      <c r="AH152" s="324"/>
      <c r="AI152" s="324"/>
      <c r="AJ152" s="324"/>
      <c r="AK152" s="324"/>
      <c r="AL152" s="324"/>
      <c r="AM152" s="324"/>
      <c r="AN152" s="324"/>
      <c r="AO152" s="324"/>
      <c r="AP152" s="324"/>
      <c r="AQ152" s="324"/>
      <c r="AR152" s="324"/>
      <c r="AS152" s="324"/>
      <c r="AT152" s="324"/>
      <c r="AU152" s="324"/>
      <c r="AV152" s="324"/>
      <c r="AW152" s="324"/>
      <c r="AX152" s="324"/>
      <c r="AY152" s="324"/>
      <c r="AZ152" s="324"/>
      <c r="BA152" s="324"/>
      <c r="BB152" s="324"/>
    </row>
    <row r="153" spans="1:54" ht="12" customHeight="1" x14ac:dyDescent="0.2">
      <c r="A153" s="142" t="s">
        <v>492</v>
      </c>
      <c r="B153" s="131"/>
      <c r="C153" s="131"/>
      <c r="D153" s="666">
        <v>39264</v>
      </c>
      <c r="E153" s="667"/>
      <c r="F153" s="570">
        <v>0</v>
      </c>
      <c r="G153" s="572"/>
      <c r="H153" s="169">
        <v>0</v>
      </c>
      <c r="I153" s="153">
        <f>ROUNDDOWN((((YEAR(D153)-YEAR(D153)))*12),0)</f>
        <v>0</v>
      </c>
      <c r="J153" s="587">
        <f>(F153*((H153/12)*I153))</f>
        <v>0</v>
      </c>
      <c r="K153" s="589"/>
      <c r="L153" s="323"/>
      <c r="M153" s="325"/>
      <c r="AB153" s="273"/>
      <c r="AC153" s="72"/>
      <c r="AD153" s="72"/>
      <c r="AE153" s="72"/>
      <c r="AF153" s="72"/>
      <c r="AG153" s="685"/>
      <c r="AH153" s="685"/>
      <c r="AI153" s="685"/>
      <c r="AJ153" s="685"/>
      <c r="AK153" s="685"/>
      <c r="AL153" s="685"/>
      <c r="AM153" s="685"/>
      <c r="AN153" s="685"/>
      <c r="AO153" s="685"/>
      <c r="AP153" s="685"/>
      <c r="AQ153" s="685"/>
      <c r="AR153" s="685"/>
      <c r="AS153" s="685"/>
      <c r="AT153" s="685"/>
      <c r="AU153" s="685"/>
      <c r="AV153" s="685"/>
      <c r="AW153" s="685"/>
      <c r="AX153" s="685"/>
      <c r="AY153" s="685"/>
      <c r="AZ153" s="685"/>
      <c r="BA153" s="685"/>
      <c r="BB153" s="685"/>
    </row>
    <row r="154" spans="1:54" ht="12" customHeight="1" x14ac:dyDescent="0.2">
      <c r="A154" s="142" t="s">
        <v>492</v>
      </c>
      <c r="B154" s="131"/>
      <c r="C154" s="131"/>
      <c r="D154" s="660">
        <f>IF((YEAR(D153+365)/4)=(ROUND(YEAR(D153+365)/4,0)),D153+366,D153+365)</f>
        <v>39630</v>
      </c>
      <c r="E154" s="661"/>
      <c r="F154" s="570">
        <v>0</v>
      </c>
      <c r="G154" s="572"/>
      <c r="H154" s="169">
        <v>0</v>
      </c>
      <c r="I154" s="153">
        <f>ROUNDDOWN((((YEAR(D154)-YEAR(D153)))*12),0)</f>
        <v>12</v>
      </c>
      <c r="J154" s="587">
        <f t="shared" ref="J154:J162" si="24">(F154*((H154/12)*I154))</f>
        <v>0</v>
      </c>
      <c r="K154" s="589"/>
      <c r="L154" s="323"/>
      <c r="M154" s="325"/>
      <c r="AB154" s="273"/>
      <c r="AC154" s="72"/>
      <c r="AD154" s="72"/>
      <c r="AE154" s="72"/>
      <c r="AF154" s="72"/>
      <c r="AG154" s="685"/>
      <c r="AH154" s="685"/>
      <c r="AI154" s="685"/>
      <c r="AJ154" s="685"/>
      <c r="AK154" s="685"/>
      <c r="AL154" s="685"/>
      <c r="AM154" s="685"/>
      <c r="AN154" s="685"/>
      <c r="AO154" s="685"/>
      <c r="AP154" s="685"/>
      <c r="AQ154" s="685"/>
      <c r="AR154" s="685"/>
      <c r="AS154" s="685"/>
      <c r="AT154" s="685"/>
      <c r="AU154" s="685"/>
      <c r="AV154" s="685"/>
      <c r="AW154" s="685"/>
      <c r="AX154" s="685"/>
      <c r="AY154" s="685"/>
      <c r="AZ154" s="685"/>
      <c r="BA154" s="685"/>
      <c r="BB154" s="685"/>
    </row>
    <row r="155" spans="1:54" ht="12" customHeight="1" x14ac:dyDescent="0.2">
      <c r="A155" s="142" t="s">
        <v>492</v>
      </c>
      <c r="B155" s="131"/>
      <c r="C155" s="131"/>
      <c r="D155" s="660">
        <f t="shared" ref="D155:D162" si="25">IF((YEAR(D154+365)/4)=(ROUND(YEAR(D154+365)/4,0)),D154+366,D154+365)</f>
        <v>39995</v>
      </c>
      <c r="E155" s="661"/>
      <c r="F155" s="570">
        <v>0</v>
      </c>
      <c r="G155" s="572"/>
      <c r="H155" s="169">
        <v>0</v>
      </c>
      <c r="I155" s="153">
        <f t="shared" ref="I155:I162" si="26">ROUNDDOWN((((YEAR(D155)-YEAR(D154)))*12),0)</f>
        <v>12</v>
      </c>
      <c r="J155" s="587">
        <f t="shared" si="24"/>
        <v>0</v>
      </c>
      <c r="K155" s="589"/>
      <c r="L155" s="323"/>
      <c r="M155" s="325"/>
      <c r="AB155" s="273"/>
      <c r="AC155" s="72"/>
      <c r="AD155" s="72"/>
      <c r="AE155" s="72"/>
      <c r="AF155" s="72"/>
      <c r="AG155" s="685"/>
      <c r="AH155" s="685"/>
      <c r="AI155" s="685"/>
      <c r="AJ155" s="685"/>
      <c r="AK155" s="685"/>
      <c r="AL155" s="685"/>
      <c r="AM155" s="685"/>
      <c r="AN155" s="685"/>
      <c r="AO155" s="685"/>
      <c r="AP155" s="685"/>
      <c r="AQ155" s="685"/>
      <c r="AR155" s="685"/>
      <c r="AS155" s="685"/>
      <c r="AT155" s="685"/>
      <c r="AU155" s="685"/>
      <c r="AV155" s="685"/>
      <c r="AW155" s="685"/>
      <c r="AX155" s="685"/>
      <c r="AY155" s="685"/>
      <c r="AZ155" s="685"/>
      <c r="BA155" s="685"/>
      <c r="BB155" s="685"/>
    </row>
    <row r="156" spans="1:54" ht="12" customHeight="1" x14ac:dyDescent="0.2">
      <c r="A156" s="142" t="s">
        <v>492</v>
      </c>
      <c r="B156" s="131"/>
      <c r="C156" s="131"/>
      <c r="D156" s="660">
        <f t="shared" si="25"/>
        <v>40360</v>
      </c>
      <c r="E156" s="661"/>
      <c r="F156" s="570">
        <v>0</v>
      </c>
      <c r="G156" s="572"/>
      <c r="H156" s="169">
        <v>0</v>
      </c>
      <c r="I156" s="153">
        <f t="shared" si="26"/>
        <v>12</v>
      </c>
      <c r="J156" s="587">
        <f t="shared" si="24"/>
        <v>0</v>
      </c>
      <c r="K156" s="589"/>
      <c r="L156" s="323"/>
      <c r="M156" s="325"/>
      <c r="AB156" s="72"/>
      <c r="AC156" s="72"/>
      <c r="AD156" s="72"/>
      <c r="AE156" s="72"/>
      <c r="AF156" s="72"/>
      <c r="AG156" s="72"/>
      <c r="AH156" s="72"/>
      <c r="AI156" s="72"/>
      <c r="AJ156" s="72"/>
      <c r="AK156" s="72"/>
      <c r="AL156" s="72"/>
      <c r="AM156" s="72"/>
      <c r="AN156" s="72"/>
      <c r="AO156" s="324"/>
      <c r="AP156" s="324"/>
      <c r="AQ156" s="324"/>
      <c r="AR156" s="324"/>
      <c r="AS156" s="324"/>
      <c r="AT156" s="324"/>
      <c r="AU156" s="324"/>
      <c r="AV156" s="324"/>
      <c r="AW156" s="324"/>
      <c r="AX156" s="324"/>
      <c r="AY156" s="324"/>
      <c r="AZ156" s="324"/>
      <c r="BA156" s="324"/>
      <c r="BB156" s="324"/>
    </row>
    <row r="157" spans="1:54" ht="12" customHeight="1" x14ac:dyDescent="0.2">
      <c r="A157" s="142" t="s">
        <v>492</v>
      </c>
      <c r="B157" s="131"/>
      <c r="C157" s="131"/>
      <c r="D157" s="660">
        <f t="shared" si="25"/>
        <v>40725</v>
      </c>
      <c r="E157" s="661"/>
      <c r="F157" s="570">
        <v>0</v>
      </c>
      <c r="G157" s="572"/>
      <c r="H157" s="169">
        <v>0</v>
      </c>
      <c r="I157" s="153">
        <f t="shared" si="26"/>
        <v>12</v>
      </c>
      <c r="J157" s="587">
        <f t="shared" si="24"/>
        <v>0</v>
      </c>
      <c r="K157" s="589"/>
      <c r="L157" s="323"/>
      <c r="M157" s="325"/>
      <c r="AB157" s="72"/>
      <c r="AC157" s="72"/>
      <c r="AD157" s="72"/>
      <c r="AE157" s="72"/>
      <c r="AF157" s="72"/>
      <c r="AG157" s="72"/>
      <c r="AH157" s="72"/>
      <c r="AI157" s="72"/>
      <c r="AJ157" s="72"/>
      <c r="AK157" s="72"/>
      <c r="AL157" s="72"/>
      <c r="AM157" s="72"/>
      <c r="AN157" s="72"/>
      <c r="AO157" s="324"/>
      <c r="AP157" s="324"/>
      <c r="AQ157" s="324"/>
      <c r="AR157" s="324"/>
      <c r="AS157" s="324"/>
      <c r="AT157" s="324"/>
      <c r="AU157" s="324"/>
      <c r="AV157" s="324"/>
      <c r="AW157" s="324"/>
      <c r="AX157" s="324"/>
      <c r="AY157" s="324"/>
      <c r="AZ157" s="324"/>
      <c r="BA157" s="324"/>
      <c r="BB157" s="324"/>
    </row>
    <row r="158" spans="1:54" ht="12" customHeight="1" x14ac:dyDescent="0.2">
      <c r="A158" s="142" t="s">
        <v>492</v>
      </c>
      <c r="B158" s="131"/>
      <c r="C158" s="131"/>
      <c r="D158" s="660">
        <f t="shared" si="25"/>
        <v>41091</v>
      </c>
      <c r="E158" s="661"/>
      <c r="F158" s="570">
        <v>0</v>
      </c>
      <c r="G158" s="572"/>
      <c r="H158" s="169">
        <v>0</v>
      </c>
      <c r="I158" s="153">
        <f t="shared" si="26"/>
        <v>12</v>
      </c>
      <c r="J158" s="587">
        <f t="shared" si="24"/>
        <v>0</v>
      </c>
      <c r="K158" s="589"/>
      <c r="L158" s="323"/>
      <c r="M158" s="325"/>
      <c r="AB158" s="72"/>
      <c r="AC158" s="72"/>
      <c r="AD158" s="72"/>
      <c r="AE158" s="72"/>
      <c r="AF158" s="72"/>
      <c r="AG158" s="72"/>
      <c r="AH158" s="72"/>
      <c r="AI158" s="72"/>
      <c r="AJ158" s="72"/>
      <c r="AK158" s="72"/>
      <c r="AL158" s="72"/>
      <c r="AM158" s="72"/>
      <c r="AN158" s="72"/>
      <c r="AO158" s="684"/>
      <c r="AP158" s="684"/>
      <c r="AQ158" s="684"/>
      <c r="AR158" s="684"/>
      <c r="AS158" s="684"/>
      <c r="AT158" s="684"/>
      <c r="AU158" s="684"/>
      <c r="AV158" s="684"/>
      <c r="AW158" s="684"/>
      <c r="AX158" s="684"/>
      <c r="AY158" s="684"/>
      <c r="AZ158" s="684"/>
      <c r="BA158" s="684"/>
      <c r="BB158" s="684"/>
    </row>
    <row r="159" spans="1:54" ht="12" customHeight="1" x14ac:dyDescent="0.2">
      <c r="A159" s="142" t="s">
        <v>492</v>
      </c>
      <c r="B159" s="131"/>
      <c r="C159" s="131"/>
      <c r="D159" s="660">
        <f t="shared" si="25"/>
        <v>41456</v>
      </c>
      <c r="E159" s="661"/>
      <c r="F159" s="570">
        <v>0</v>
      </c>
      <c r="G159" s="572"/>
      <c r="H159" s="169">
        <v>0</v>
      </c>
      <c r="I159" s="153">
        <f t="shared" si="26"/>
        <v>12</v>
      </c>
      <c r="J159" s="587">
        <f t="shared" si="24"/>
        <v>0</v>
      </c>
      <c r="K159" s="589"/>
      <c r="L159" s="323"/>
      <c r="M159" s="325"/>
      <c r="AB159" s="72"/>
      <c r="AC159" s="72"/>
      <c r="AD159" s="72"/>
      <c r="AE159" s="72"/>
      <c r="AF159" s="72"/>
      <c r="AG159" s="72"/>
      <c r="AH159" s="72"/>
      <c r="AI159" s="72"/>
      <c r="AJ159" s="72"/>
      <c r="AK159" s="72"/>
      <c r="AL159" s="72"/>
      <c r="AM159" s="72"/>
      <c r="AN159" s="72"/>
      <c r="AO159" s="324"/>
      <c r="AP159" s="324"/>
      <c r="AQ159" s="324"/>
      <c r="AR159" s="324"/>
      <c r="AS159" s="324"/>
      <c r="AT159" s="324"/>
      <c r="AU159" s="324"/>
      <c r="AV159" s="324"/>
      <c r="AW159" s="324"/>
      <c r="AX159" s="324"/>
      <c r="AY159" s="324"/>
      <c r="AZ159" s="324"/>
      <c r="BA159" s="324"/>
      <c r="BB159" s="324"/>
    </row>
    <row r="160" spans="1:54" ht="12" customHeight="1" x14ac:dyDescent="0.2">
      <c r="A160" s="142" t="s">
        <v>492</v>
      </c>
      <c r="B160" s="131"/>
      <c r="C160" s="131"/>
      <c r="D160" s="660">
        <f t="shared" si="25"/>
        <v>41821</v>
      </c>
      <c r="E160" s="661"/>
      <c r="F160" s="570">
        <v>0</v>
      </c>
      <c r="G160" s="572"/>
      <c r="H160" s="169">
        <v>0</v>
      </c>
      <c r="I160" s="153">
        <f t="shared" si="26"/>
        <v>12</v>
      </c>
      <c r="J160" s="587">
        <f t="shared" si="24"/>
        <v>0</v>
      </c>
      <c r="K160" s="589"/>
      <c r="L160" s="323"/>
      <c r="M160" s="325"/>
      <c r="AB160" s="72"/>
      <c r="AC160" s="72"/>
      <c r="AD160" s="72"/>
      <c r="AE160" s="72"/>
      <c r="AF160" s="72"/>
      <c r="AG160" s="72"/>
      <c r="AH160" s="72"/>
      <c r="AI160" s="324"/>
      <c r="AJ160" s="324"/>
      <c r="AK160" s="324"/>
      <c r="AL160" s="324"/>
      <c r="AM160" s="324"/>
      <c r="AN160" s="324"/>
      <c r="AO160" s="324"/>
      <c r="AP160" s="324"/>
      <c r="AQ160" s="324"/>
      <c r="AR160" s="324"/>
      <c r="AS160" s="324"/>
      <c r="AT160" s="324"/>
      <c r="AU160" s="324"/>
      <c r="AV160" s="324"/>
      <c r="AW160" s="324"/>
      <c r="AX160" s="324"/>
      <c r="AY160" s="324"/>
      <c r="AZ160" s="324"/>
      <c r="BA160" s="324"/>
      <c r="BB160" s="324"/>
    </row>
    <row r="161" spans="1:54" ht="12" customHeight="1" x14ac:dyDescent="0.2">
      <c r="A161" s="142" t="s">
        <v>492</v>
      </c>
      <c r="B161" s="131"/>
      <c r="C161" s="131"/>
      <c r="D161" s="660">
        <f t="shared" si="25"/>
        <v>42186</v>
      </c>
      <c r="E161" s="661"/>
      <c r="F161" s="570">
        <v>0</v>
      </c>
      <c r="G161" s="572"/>
      <c r="H161" s="169">
        <v>0</v>
      </c>
      <c r="I161" s="153">
        <f t="shared" si="26"/>
        <v>12</v>
      </c>
      <c r="J161" s="587">
        <f t="shared" si="24"/>
        <v>0</v>
      </c>
      <c r="K161" s="589"/>
      <c r="L161" s="323"/>
      <c r="M161" s="325"/>
      <c r="AB161" s="72"/>
      <c r="AC161" s="72"/>
      <c r="AD161" s="72"/>
      <c r="AE161" s="72"/>
      <c r="AF161" s="72"/>
      <c r="AG161" s="72"/>
      <c r="AH161" s="72"/>
      <c r="AI161" s="324"/>
      <c r="AJ161" s="324"/>
      <c r="AK161" s="324"/>
      <c r="AL161" s="324"/>
      <c r="AM161" s="324"/>
      <c r="AN161" s="324"/>
      <c r="AO161" s="324"/>
      <c r="AP161" s="324"/>
      <c r="AQ161" s="324"/>
      <c r="AR161" s="324"/>
      <c r="AS161" s="324"/>
      <c r="AT161" s="324"/>
      <c r="AU161" s="324"/>
      <c r="AV161" s="324"/>
      <c r="AW161" s="324"/>
      <c r="AX161" s="324"/>
      <c r="AY161" s="324"/>
      <c r="AZ161" s="324"/>
      <c r="BA161" s="324"/>
      <c r="BB161" s="324"/>
    </row>
    <row r="162" spans="1:54" ht="12" customHeight="1" thickBot="1" x14ac:dyDescent="0.25">
      <c r="A162" s="156" t="s">
        <v>492</v>
      </c>
      <c r="B162" s="135"/>
      <c r="C162" s="135"/>
      <c r="D162" s="660">
        <f t="shared" si="25"/>
        <v>42552</v>
      </c>
      <c r="E162" s="661"/>
      <c r="F162" s="570">
        <v>0</v>
      </c>
      <c r="G162" s="572"/>
      <c r="H162" s="169">
        <v>0</v>
      </c>
      <c r="I162" s="153">
        <f t="shared" si="26"/>
        <v>12</v>
      </c>
      <c r="J162" s="587">
        <f t="shared" si="24"/>
        <v>0</v>
      </c>
      <c r="K162" s="589"/>
      <c r="L162" s="636"/>
      <c r="M162" s="597"/>
      <c r="AB162" s="72"/>
      <c r="AC162" s="72"/>
      <c r="AD162" s="72"/>
      <c r="AE162" s="72"/>
      <c r="AF162" s="72"/>
      <c r="AG162" s="72"/>
      <c r="AH162" s="72"/>
      <c r="AI162" s="324"/>
      <c r="AJ162" s="324"/>
      <c r="AK162" s="324"/>
      <c r="AL162" s="324"/>
      <c r="AM162" s="324"/>
      <c r="AN162" s="324"/>
      <c r="AO162" s="324"/>
      <c r="AP162" s="324"/>
      <c r="AQ162" s="324"/>
      <c r="AR162" s="324"/>
      <c r="AS162" s="324"/>
      <c r="AT162" s="324"/>
      <c r="AU162" s="324"/>
      <c r="AV162" s="324"/>
      <c r="AW162" s="324"/>
      <c r="AX162" s="324"/>
      <c r="AY162" s="324"/>
      <c r="AZ162" s="324"/>
      <c r="BA162" s="324"/>
      <c r="BB162" s="324"/>
    </row>
    <row r="163" spans="1:54" ht="12" customHeight="1" thickTop="1" x14ac:dyDescent="0.2">
      <c r="A163" s="127" t="s">
        <v>501</v>
      </c>
      <c r="B163" s="128"/>
      <c r="C163" s="128"/>
      <c r="D163" s="128"/>
      <c r="E163" s="128"/>
      <c r="F163" s="128"/>
      <c r="G163" s="128"/>
      <c r="H163" s="128"/>
      <c r="I163" s="128"/>
      <c r="J163" s="128"/>
      <c r="K163" s="129"/>
      <c r="L163" s="610"/>
      <c r="M163" s="580"/>
      <c r="N163" s="127" t="s">
        <v>501</v>
      </c>
      <c r="O163" s="128"/>
      <c r="P163" s="128"/>
      <c r="Q163" s="128"/>
      <c r="R163" s="128"/>
      <c r="S163" s="128"/>
      <c r="T163" s="128"/>
      <c r="U163" s="128"/>
      <c r="V163" s="128"/>
      <c r="W163" s="128"/>
      <c r="X163" s="129"/>
      <c r="Y163" s="610"/>
      <c r="Z163" s="579"/>
      <c r="AA163" s="580"/>
      <c r="AB163" s="72"/>
      <c r="AC163" s="72"/>
      <c r="AD163" s="72"/>
      <c r="AE163" s="72"/>
      <c r="AF163" s="72"/>
      <c r="AG163" s="72"/>
      <c r="AH163" s="72"/>
      <c r="AI163" s="685"/>
      <c r="AJ163" s="685"/>
      <c r="AK163" s="685"/>
      <c r="AL163" s="685"/>
      <c r="AM163" s="685"/>
      <c r="AN163" s="685"/>
      <c r="AO163" s="685"/>
      <c r="AP163" s="685"/>
      <c r="AQ163" s="685"/>
      <c r="AR163" s="685"/>
      <c r="AS163" s="685"/>
      <c r="AT163" s="685"/>
      <c r="AU163" s="685"/>
      <c r="AV163" s="685"/>
      <c r="AW163" s="685"/>
      <c r="AX163" s="685"/>
      <c r="AY163" s="685"/>
      <c r="AZ163" s="685"/>
      <c r="BA163" s="685"/>
      <c r="BB163" s="685"/>
    </row>
    <row r="164" spans="1:54" ht="12" customHeight="1" x14ac:dyDescent="0.2">
      <c r="A164" s="145" t="s">
        <v>493</v>
      </c>
      <c r="B164" s="131"/>
      <c r="C164" s="131"/>
      <c r="D164" s="131"/>
      <c r="E164" s="131"/>
      <c r="F164" s="131"/>
      <c r="G164" s="131"/>
      <c r="H164" s="131"/>
      <c r="I164" s="131"/>
      <c r="J164" s="131"/>
      <c r="K164" s="132"/>
      <c r="L164" s="570">
        <v>0</v>
      </c>
      <c r="M164" s="572"/>
      <c r="N164" s="145" t="s">
        <v>493</v>
      </c>
      <c r="O164" s="131"/>
      <c r="P164" s="131"/>
      <c r="Q164" s="131"/>
      <c r="R164" s="131"/>
      <c r="S164" s="131"/>
      <c r="T164" s="131"/>
      <c r="U164" s="131"/>
      <c r="V164" s="131"/>
      <c r="W164" s="131"/>
      <c r="X164" s="132"/>
      <c r="Y164" s="587">
        <f>L164+L104+Z104+AM104+AZ104+AZ44+AM44+Z44+L44</f>
        <v>0</v>
      </c>
      <c r="Z164" s="588"/>
      <c r="AA164" s="589"/>
      <c r="AB164" s="72"/>
      <c r="AC164" s="72"/>
      <c r="AD164" s="72"/>
      <c r="AE164" s="72"/>
      <c r="AF164" s="72"/>
      <c r="AG164" s="72"/>
      <c r="AH164" s="72"/>
      <c r="AI164" s="685"/>
      <c r="AJ164" s="685"/>
      <c r="AK164" s="685"/>
      <c r="AL164" s="685"/>
      <c r="AM164" s="685"/>
      <c r="AN164" s="685"/>
      <c r="AO164" s="686"/>
      <c r="AP164" s="686"/>
      <c r="AQ164" s="686"/>
      <c r="AR164" s="686"/>
      <c r="AS164" s="686"/>
      <c r="AT164" s="686"/>
      <c r="AU164" s="686"/>
      <c r="AV164" s="686"/>
      <c r="AW164" s="686"/>
      <c r="AX164" s="686"/>
      <c r="AY164" s="686"/>
      <c r="AZ164" s="686"/>
      <c r="BA164" s="686"/>
      <c r="BB164" s="686"/>
    </row>
    <row r="165" spans="1:54" ht="12" customHeight="1" x14ac:dyDescent="0.2">
      <c r="A165" s="145" t="s">
        <v>483</v>
      </c>
      <c r="B165" s="131"/>
      <c r="C165" s="131"/>
      <c r="D165" s="131"/>
      <c r="E165" s="131"/>
      <c r="F165" s="131"/>
      <c r="G165" s="131"/>
      <c r="H165" s="131"/>
      <c r="I165" s="131"/>
      <c r="J165" s="131"/>
      <c r="K165" s="132"/>
      <c r="L165" s="662">
        <v>1</v>
      </c>
      <c r="M165" s="664"/>
      <c r="N165" s="145" t="s">
        <v>483</v>
      </c>
      <c r="O165" s="131"/>
      <c r="P165" s="131"/>
      <c r="Q165" s="131"/>
      <c r="R165" s="131"/>
      <c r="S165" s="131"/>
      <c r="T165" s="131"/>
      <c r="U165" s="131"/>
      <c r="V165" s="131"/>
      <c r="W165" s="131"/>
      <c r="X165" s="132"/>
      <c r="Y165" s="665"/>
      <c r="Z165" s="582"/>
      <c r="AA165" s="583"/>
      <c r="AB165" s="72"/>
      <c r="AC165" s="72"/>
      <c r="AD165" s="72"/>
      <c r="AE165" s="72"/>
      <c r="AF165" s="72"/>
      <c r="AG165" s="72"/>
      <c r="AH165" s="72"/>
      <c r="AI165" s="685"/>
      <c r="AJ165" s="685"/>
      <c r="AK165" s="685"/>
      <c r="AL165" s="685"/>
      <c r="AM165" s="685"/>
      <c r="AN165" s="685"/>
      <c r="AO165" s="685"/>
      <c r="AP165" s="685"/>
      <c r="AQ165" s="685"/>
      <c r="AR165" s="685"/>
      <c r="AS165" s="685"/>
      <c r="AT165" s="685"/>
      <c r="AU165" s="685"/>
      <c r="AV165" s="685"/>
      <c r="AW165" s="685"/>
      <c r="AX165" s="685"/>
      <c r="AY165" s="685"/>
      <c r="AZ165" s="685"/>
      <c r="BA165" s="685"/>
      <c r="BB165" s="685"/>
    </row>
    <row r="166" spans="1:54" ht="12" customHeight="1" x14ac:dyDescent="0.2">
      <c r="A166" s="145" t="s">
        <v>494</v>
      </c>
      <c r="B166" s="131"/>
      <c r="C166" s="131"/>
      <c r="D166" s="131"/>
      <c r="E166" s="131"/>
      <c r="F166" s="131"/>
      <c r="G166" s="131"/>
      <c r="H166" s="131"/>
      <c r="I166" s="131"/>
      <c r="J166" s="131"/>
      <c r="K166" s="132"/>
      <c r="L166" s="587">
        <f>L164/L165</f>
        <v>0</v>
      </c>
      <c r="M166" s="589"/>
      <c r="N166" s="145" t="s">
        <v>494</v>
      </c>
      <c r="O166" s="131"/>
      <c r="P166" s="131"/>
      <c r="Q166" s="131"/>
      <c r="R166" s="131"/>
      <c r="S166" s="131"/>
      <c r="T166" s="131"/>
      <c r="U166" s="131"/>
      <c r="V166" s="131"/>
      <c r="W166" s="131"/>
      <c r="X166" s="132"/>
      <c r="Y166" s="587">
        <f>L166+L106+Z106+AM106+AZ106+AZ46+AM46+Z46+L46</f>
        <v>0</v>
      </c>
      <c r="Z166" s="588"/>
      <c r="AA166" s="589"/>
      <c r="AB166" s="72"/>
      <c r="AC166" s="72"/>
      <c r="AD166" s="72"/>
      <c r="AE166" s="72"/>
      <c r="AF166" s="72"/>
      <c r="AG166" s="72"/>
      <c r="AH166" s="72"/>
      <c r="AI166" s="685"/>
      <c r="AJ166" s="685"/>
      <c r="AK166" s="685"/>
      <c r="AL166" s="685"/>
      <c r="AM166" s="685"/>
      <c r="AN166" s="685"/>
      <c r="AO166" s="685"/>
      <c r="AP166" s="685"/>
      <c r="AQ166" s="685"/>
      <c r="AR166" s="685"/>
      <c r="AS166" s="685"/>
      <c r="AT166" s="685"/>
      <c r="AU166" s="685"/>
      <c r="AV166" s="685"/>
      <c r="AW166" s="685"/>
      <c r="AX166" s="685"/>
      <c r="AY166" s="685"/>
      <c r="AZ166" s="685"/>
      <c r="BA166" s="685"/>
      <c r="BB166" s="685"/>
    </row>
    <row r="167" spans="1:54" ht="12" customHeight="1" x14ac:dyDescent="0.2">
      <c r="A167" s="145" t="s">
        <v>485</v>
      </c>
      <c r="B167" s="131"/>
      <c r="C167" s="131"/>
      <c r="D167" s="131"/>
      <c r="E167" s="131"/>
      <c r="F167" s="131"/>
      <c r="G167" s="131"/>
      <c r="H167" s="131"/>
      <c r="I167" s="131"/>
      <c r="J167" s="131"/>
      <c r="K167" s="132"/>
      <c r="L167" s="662">
        <v>0</v>
      </c>
      <c r="M167" s="664"/>
      <c r="N167" s="145" t="s">
        <v>485</v>
      </c>
      <c r="O167" s="131"/>
      <c r="P167" s="131"/>
      <c r="Q167" s="131"/>
      <c r="R167" s="131"/>
      <c r="S167" s="131"/>
      <c r="T167" s="131"/>
      <c r="U167" s="131"/>
      <c r="V167" s="131"/>
      <c r="W167" s="131"/>
      <c r="X167" s="132"/>
      <c r="Y167" s="662"/>
      <c r="Z167" s="663"/>
      <c r="AA167" s="664"/>
      <c r="AB167" s="72"/>
      <c r="AC167" s="72"/>
      <c r="AD167" s="72"/>
      <c r="AE167" s="72"/>
      <c r="AF167" s="72"/>
      <c r="AG167" s="72"/>
      <c r="AH167" s="72"/>
      <c r="AI167" s="685"/>
      <c r="AJ167" s="685"/>
      <c r="AK167" s="685"/>
      <c r="AL167" s="685"/>
      <c r="AM167" s="685"/>
      <c r="AN167" s="685"/>
      <c r="AO167" s="685"/>
      <c r="AP167" s="685"/>
      <c r="AQ167" s="685"/>
      <c r="AR167" s="685"/>
      <c r="AS167" s="685"/>
      <c r="AT167" s="685"/>
      <c r="AU167" s="685"/>
      <c r="AV167" s="685"/>
      <c r="AW167" s="685"/>
      <c r="AX167" s="685"/>
      <c r="AY167" s="685"/>
      <c r="AZ167" s="685"/>
      <c r="BA167" s="685"/>
      <c r="BB167" s="685"/>
    </row>
    <row r="168" spans="1:54" ht="12" customHeight="1" x14ac:dyDescent="0.2">
      <c r="A168" s="145" t="s">
        <v>495</v>
      </c>
      <c r="B168" s="131"/>
      <c r="C168" s="131"/>
      <c r="D168" s="131"/>
      <c r="E168" s="131"/>
      <c r="F168" s="131"/>
      <c r="G168" s="131"/>
      <c r="H168" s="131"/>
      <c r="I168" s="131"/>
      <c r="J168" s="131"/>
      <c r="K168" s="132"/>
      <c r="L168" s="587">
        <f>L167*L166</f>
        <v>0</v>
      </c>
      <c r="M168" s="589"/>
      <c r="N168" s="145" t="s">
        <v>495</v>
      </c>
      <c r="O168" s="131"/>
      <c r="P168" s="131"/>
      <c r="Q168" s="131"/>
      <c r="R168" s="131"/>
      <c r="S168" s="131"/>
      <c r="T168" s="131"/>
      <c r="U168" s="131"/>
      <c r="V168" s="131"/>
      <c r="W168" s="131"/>
      <c r="X168" s="132"/>
      <c r="Y168" s="587">
        <f>L168+L108+Z108+AM108+AZ108+AZ48+AM48+Z48+L48</f>
        <v>0</v>
      </c>
      <c r="Z168" s="588"/>
      <c r="AA168" s="589"/>
      <c r="AB168" s="72"/>
      <c r="AC168" s="72"/>
      <c r="AD168" s="72"/>
      <c r="AE168" s="72"/>
      <c r="AF168" s="72"/>
      <c r="AG168" s="72"/>
      <c r="AH168" s="72"/>
      <c r="AI168" s="685"/>
      <c r="AJ168" s="685"/>
      <c r="AK168" s="685"/>
      <c r="AL168" s="685"/>
      <c r="AM168" s="685"/>
      <c r="AN168" s="685"/>
      <c r="AO168" s="685"/>
      <c r="AP168" s="685"/>
      <c r="AQ168" s="685"/>
      <c r="AR168" s="685"/>
      <c r="AS168" s="685"/>
      <c r="AT168" s="685"/>
      <c r="AU168" s="685"/>
      <c r="AV168" s="685"/>
      <c r="AW168" s="685"/>
      <c r="AX168" s="685"/>
      <c r="AY168" s="685"/>
      <c r="AZ168" s="685"/>
      <c r="BA168" s="685"/>
      <c r="BB168" s="685"/>
    </row>
    <row r="169" spans="1:54" ht="12" customHeight="1" x14ac:dyDescent="0.2">
      <c r="A169" s="130" t="str">
        <f>"Current Interest Earnings Through "&amp;Help!C17+1&amp;"-"&amp;Help!C17+2</f>
        <v>Current Interest Earnings Through 2012-2013</v>
      </c>
      <c r="B169" s="131"/>
      <c r="C169" s="131"/>
      <c r="D169" s="131"/>
      <c r="E169" s="131"/>
      <c r="F169" s="131"/>
      <c r="G169" s="131"/>
      <c r="H169" s="131"/>
      <c r="I169" s="131"/>
      <c r="J169" s="131"/>
      <c r="K169" s="132"/>
      <c r="L169" s="587">
        <f>SUM(J153:K162)</f>
        <v>0</v>
      </c>
      <c r="M169" s="589"/>
      <c r="N169" s="130" t="str">
        <f>"Current Interest Earnings Through "&amp;Help!C17+1&amp;"-"&amp;Help!C17+2</f>
        <v>Current Interest Earnings Through 2012-2013</v>
      </c>
      <c r="O169" s="131"/>
      <c r="P169" s="131"/>
      <c r="Q169" s="131"/>
      <c r="R169" s="131"/>
      <c r="S169" s="131"/>
      <c r="T169" s="131"/>
      <c r="U169" s="131"/>
      <c r="V169" s="131"/>
      <c r="W169" s="131"/>
      <c r="X169" s="132"/>
      <c r="Y169" s="587">
        <f>L169+L109+Z109+AM109+AZ109+AZ49+AM49+Z49+L49</f>
        <v>0</v>
      </c>
      <c r="Z169" s="588"/>
      <c r="AA169" s="589"/>
      <c r="AB169" s="72"/>
      <c r="AC169" s="72"/>
      <c r="AD169" s="72"/>
      <c r="AE169" s="72"/>
      <c r="AF169" s="72"/>
      <c r="AG169" s="72"/>
      <c r="AH169" s="72"/>
      <c r="AI169" s="685"/>
      <c r="AJ169" s="685"/>
      <c r="AK169" s="685"/>
      <c r="AL169" s="685"/>
      <c r="AM169" s="685"/>
      <c r="AN169" s="685"/>
      <c r="AO169" s="685"/>
      <c r="AP169" s="685"/>
      <c r="AQ169" s="685"/>
      <c r="AR169" s="685"/>
      <c r="AS169" s="685"/>
      <c r="AT169" s="685"/>
      <c r="AU169" s="685"/>
      <c r="AV169" s="685"/>
      <c r="AW169" s="685"/>
      <c r="AX169" s="685"/>
      <c r="AY169" s="685"/>
      <c r="AZ169" s="685"/>
      <c r="BA169" s="685"/>
      <c r="BB169" s="685"/>
    </row>
    <row r="170" spans="1:54" ht="12" customHeight="1" thickBot="1" x14ac:dyDescent="0.25">
      <c r="A170" s="139" t="str">
        <f>"Total Interest To Levy For "&amp;Help!C17+1&amp;"-"&amp;Help!C17+2</f>
        <v>Total Interest To Levy For 2012-2013</v>
      </c>
      <c r="B170" s="140"/>
      <c r="C170" s="140"/>
      <c r="D170" s="140"/>
      <c r="E170" s="140"/>
      <c r="F170" s="140"/>
      <c r="G170" s="140"/>
      <c r="H170" s="140"/>
      <c r="I170" s="140"/>
      <c r="J170" s="140"/>
      <c r="K170" s="141"/>
      <c r="L170" s="573">
        <f>L169+L168</f>
        <v>0</v>
      </c>
      <c r="M170" s="575"/>
      <c r="N170" s="139" t="str">
        <f>"Total Interest To Levy For "&amp;Help!C17+1&amp;"-"&amp;Help!C17+2</f>
        <v>Total Interest To Levy For 2012-2013</v>
      </c>
      <c r="O170" s="140"/>
      <c r="P170" s="140"/>
      <c r="Q170" s="140"/>
      <c r="R170" s="140"/>
      <c r="S170" s="140"/>
      <c r="T170" s="140"/>
      <c r="U170" s="140"/>
      <c r="V170" s="140"/>
      <c r="W170" s="140"/>
      <c r="X170" s="141"/>
      <c r="Y170" s="573">
        <f>Y169+Y168</f>
        <v>0</v>
      </c>
      <c r="Z170" s="574"/>
      <c r="AA170" s="575"/>
      <c r="AB170" s="157"/>
      <c r="AC170" s="72"/>
      <c r="AD170" s="72"/>
      <c r="AE170" s="72"/>
      <c r="AF170" s="72"/>
      <c r="AG170" s="72"/>
      <c r="AH170" s="72"/>
      <c r="AI170" s="72"/>
      <c r="AJ170" s="72"/>
      <c r="AK170" s="688"/>
      <c r="AL170" s="688"/>
      <c r="AM170" s="688"/>
      <c r="AN170" s="688"/>
      <c r="AO170" s="157"/>
      <c r="AP170" s="72"/>
      <c r="AQ170" s="72"/>
      <c r="AR170" s="72"/>
      <c r="AS170" s="72"/>
      <c r="AT170" s="72"/>
      <c r="AU170" s="72"/>
      <c r="AV170" s="72"/>
      <c r="AW170" s="72"/>
      <c r="AX170" s="72"/>
      <c r="AY170" s="688"/>
      <c r="AZ170" s="688"/>
      <c r="BA170" s="688"/>
      <c r="BB170" s="688"/>
    </row>
    <row r="171" spans="1:54" ht="12" customHeight="1" thickTop="1" x14ac:dyDescent="0.2">
      <c r="A171" s="92" t="s">
        <v>496</v>
      </c>
      <c r="B171" s="93"/>
      <c r="C171" s="93"/>
      <c r="D171" s="93"/>
      <c r="E171" s="93"/>
      <c r="F171" s="93"/>
      <c r="G171" s="93"/>
      <c r="H171" s="93"/>
      <c r="I171" s="93"/>
      <c r="J171" s="93"/>
      <c r="K171" s="110"/>
      <c r="L171" s="608"/>
      <c r="M171" s="609"/>
      <c r="N171" s="92" t="s">
        <v>496</v>
      </c>
      <c r="O171" s="93"/>
      <c r="P171" s="93"/>
      <c r="Q171" s="93"/>
      <c r="R171" s="93"/>
      <c r="S171" s="93"/>
      <c r="T171" s="93"/>
      <c r="U171" s="93"/>
      <c r="V171" s="93"/>
      <c r="W171" s="93"/>
      <c r="X171" s="110"/>
      <c r="Y171" s="608"/>
      <c r="Z171" s="621"/>
      <c r="AA171" s="609"/>
    </row>
    <row r="172" spans="1:54" ht="12" customHeight="1" x14ac:dyDescent="0.2">
      <c r="A172" s="155" t="str">
        <f>"Interest Earned But Unpaid 6-30-"&amp;Help!C17&amp;":"</f>
        <v>Interest Earned But Unpaid 6-30-2011:</v>
      </c>
      <c r="B172" s="116"/>
      <c r="C172" s="116"/>
      <c r="D172" s="116"/>
      <c r="E172" s="116"/>
      <c r="F172" s="116"/>
      <c r="G172" s="116"/>
      <c r="H172" s="116"/>
      <c r="I172" s="116"/>
      <c r="J172" s="116"/>
      <c r="K172" s="138"/>
      <c r="L172" s="656"/>
      <c r="M172" s="658"/>
      <c r="N172" s="155" t="str">
        <f>"Interest Earned But Unpaid 6-30-"&amp;Help!C17&amp;":"</f>
        <v>Interest Earned But Unpaid 6-30-2011:</v>
      </c>
      <c r="O172" s="116"/>
      <c r="P172" s="116"/>
      <c r="Q172" s="116"/>
      <c r="R172" s="116"/>
      <c r="S172" s="116"/>
      <c r="T172" s="116"/>
      <c r="U172" s="116"/>
      <c r="V172" s="116"/>
      <c r="W172" s="116"/>
      <c r="X172" s="138"/>
      <c r="Y172" s="656"/>
      <c r="Z172" s="657"/>
      <c r="AA172" s="658"/>
    </row>
    <row r="173" spans="1:54" ht="12" customHeight="1" x14ac:dyDescent="0.2">
      <c r="A173" s="142" t="s">
        <v>489</v>
      </c>
      <c r="B173" s="131"/>
      <c r="C173" s="131"/>
      <c r="D173" s="131"/>
      <c r="E173" s="131"/>
      <c r="F173" s="131"/>
      <c r="G173" s="131"/>
      <c r="H173" s="131"/>
      <c r="I173" s="131"/>
      <c r="J173" s="131"/>
      <c r="K173" s="132"/>
      <c r="L173" s="570">
        <v>0</v>
      </c>
      <c r="M173" s="572"/>
      <c r="N173" s="142" t="s">
        <v>489</v>
      </c>
      <c r="O173" s="131"/>
      <c r="P173" s="131"/>
      <c r="Q173" s="131"/>
      <c r="R173" s="131"/>
      <c r="S173" s="131"/>
      <c r="T173" s="131"/>
      <c r="U173" s="131"/>
      <c r="V173" s="131"/>
      <c r="W173" s="131"/>
      <c r="X173" s="132"/>
      <c r="Y173" s="587">
        <f>L173+L113+Z113+AM113+AZ113+AZ53+AM53+Z53+L53</f>
        <v>0</v>
      </c>
      <c r="Z173" s="588"/>
      <c r="AA173" s="589"/>
    </row>
    <row r="174" spans="1:54" ht="12" customHeight="1" x14ac:dyDescent="0.2">
      <c r="A174" s="142" t="s">
        <v>490</v>
      </c>
      <c r="B174" s="131"/>
      <c r="C174" s="131"/>
      <c r="D174" s="131"/>
      <c r="E174" s="131"/>
      <c r="F174" s="131"/>
      <c r="G174" s="131"/>
      <c r="H174" s="131"/>
      <c r="I174" s="131"/>
      <c r="J174" s="131"/>
      <c r="K174" s="132"/>
      <c r="L174" s="570">
        <v>0</v>
      </c>
      <c r="M174" s="572"/>
      <c r="N174" s="142" t="s">
        <v>490</v>
      </c>
      <c r="O174" s="131"/>
      <c r="P174" s="131"/>
      <c r="Q174" s="131"/>
      <c r="R174" s="131"/>
      <c r="S174" s="131"/>
      <c r="T174" s="131"/>
      <c r="U174" s="131"/>
      <c r="V174" s="131"/>
      <c r="W174" s="131"/>
      <c r="X174" s="132"/>
      <c r="Y174" s="587">
        <f>L174+L114+Z114+AM114+AZ114+AZ54+AM54+Z54+L54</f>
        <v>0</v>
      </c>
      <c r="Z174" s="588"/>
      <c r="AA174" s="589"/>
    </row>
    <row r="175" spans="1:54" ht="12" customHeight="1" x14ac:dyDescent="0.2">
      <c r="A175" s="145" t="str">
        <f>"Interest Earnings "&amp;Help!C17&amp;"-"&amp;Help!C17+1</f>
        <v>Interest Earnings 2011-2012</v>
      </c>
      <c r="B175" s="131"/>
      <c r="C175" s="131"/>
      <c r="D175" s="131"/>
      <c r="E175" s="131"/>
      <c r="F175" s="131"/>
      <c r="G175" s="131"/>
      <c r="H175" s="131"/>
      <c r="I175" s="131"/>
      <c r="J175" s="131"/>
      <c r="K175" s="132"/>
      <c r="L175" s="570">
        <v>0</v>
      </c>
      <c r="M175" s="572"/>
      <c r="N175" s="145" t="str">
        <f>"Interest Earnings "&amp;Help!C17&amp;"-"&amp;Help!C17+1</f>
        <v>Interest Earnings 2011-2012</v>
      </c>
      <c r="O175" s="131"/>
      <c r="P175" s="131"/>
      <c r="Q175" s="131"/>
      <c r="R175" s="131"/>
      <c r="S175" s="131"/>
      <c r="T175" s="131"/>
      <c r="U175" s="131"/>
      <c r="V175" s="131"/>
      <c r="W175" s="131"/>
      <c r="X175" s="132"/>
      <c r="Y175" s="587">
        <f>L175+L115+Z115+AM115+AZ115+AZ55+AM55+Z55+L55</f>
        <v>0</v>
      </c>
      <c r="Z175" s="588"/>
      <c r="AA175" s="589"/>
    </row>
    <row r="176" spans="1:54" ht="12" customHeight="1" x14ac:dyDescent="0.2">
      <c r="A176" s="145" t="str">
        <f>"Coupons Paid Through "&amp;Help!C17&amp;"-"&amp;Help!C17+1</f>
        <v>Coupons Paid Through 2011-2012</v>
      </c>
      <c r="B176" s="131"/>
      <c r="C176" s="131"/>
      <c r="D176" s="131"/>
      <c r="E176" s="131"/>
      <c r="F176" s="131"/>
      <c r="G176" s="131"/>
      <c r="H176" s="131"/>
      <c r="I176" s="131"/>
      <c r="J176" s="131"/>
      <c r="K176" s="132"/>
      <c r="L176" s="570">
        <v>0</v>
      </c>
      <c r="M176" s="572"/>
      <c r="N176" s="145" t="str">
        <f>"Coupons Paid Through "&amp;Help!C17&amp;"-"&amp;Help!C17+1</f>
        <v>Coupons Paid Through 2011-2012</v>
      </c>
      <c r="O176" s="131"/>
      <c r="P176" s="131"/>
      <c r="Q176" s="131"/>
      <c r="R176" s="131"/>
      <c r="S176" s="131"/>
      <c r="T176" s="131"/>
      <c r="U176" s="131"/>
      <c r="V176" s="131"/>
      <c r="W176" s="131"/>
      <c r="X176" s="132"/>
      <c r="Y176" s="587">
        <f>L176+L116+Z116+AM116+AZ116+AZ56+AM56+Z56+L56</f>
        <v>0</v>
      </c>
      <c r="Z176" s="588"/>
      <c r="AA176" s="589"/>
    </row>
    <row r="177" spans="1:40" ht="12" customHeight="1" x14ac:dyDescent="0.2">
      <c r="A177" s="145" t="str">
        <f>"Interest Earned But Unpaid 6-30-"&amp;Help!C17+1&amp;":"</f>
        <v>Interest Earned But Unpaid 6-30-2012:</v>
      </c>
      <c r="B177" s="131"/>
      <c r="C177" s="131"/>
      <c r="D177" s="131"/>
      <c r="E177" s="131"/>
      <c r="F177" s="131"/>
      <c r="G177" s="131"/>
      <c r="H177" s="131"/>
      <c r="I177" s="131"/>
      <c r="J177" s="131"/>
      <c r="K177" s="132"/>
      <c r="L177" s="662"/>
      <c r="M177" s="664"/>
      <c r="N177" s="145" t="str">
        <f>"Interest Earned But Unpaid 6-30-"&amp;Help!C17+1&amp;":"</f>
        <v>Interest Earned But Unpaid 6-30-2012:</v>
      </c>
      <c r="O177" s="131"/>
      <c r="P177" s="131"/>
      <c r="Q177" s="131"/>
      <c r="R177" s="131"/>
      <c r="S177" s="131"/>
      <c r="T177" s="131"/>
      <c r="U177" s="131"/>
      <c r="V177" s="131"/>
      <c r="W177" s="131"/>
      <c r="X177" s="132"/>
      <c r="Y177" s="662"/>
      <c r="Z177" s="663"/>
      <c r="AA177" s="664"/>
    </row>
    <row r="178" spans="1:40" ht="12" customHeight="1" x14ac:dyDescent="0.2">
      <c r="A178" s="142" t="s">
        <v>489</v>
      </c>
      <c r="B178" s="131"/>
      <c r="C178" s="131"/>
      <c r="D178" s="131"/>
      <c r="E178" s="131"/>
      <c r="F178" s="131"/>
      <c r="G178" s="131"/>
      <c r="H178" s="131"/>
      <c r="I178" s="131"/>
      <c r="J178" s="131"/>
      <c r="K178" s="132"/>
      <c r="L178" s="570">
        <v>0</v>
      </c>
      <c r="M178" s="572"/>
      <c r="N178" s="142" t="s">
        <v>489</v>
      </c>
      <c r="O178" s="131"/>
      <c r="P178" s="131"/>
      <c r="Q178" s="131"/>
      <c r="R178" s="131"/>
      <c r="S178" s="131"/>
      <c r="T178" s="131"/>
      <c r="U178" s="131"/>
      <c r="V178" s="131"/>
      <c r="W178" s="131"/>
      <c r="X178" s="132"/>
      <c r="Y178" s="587">
        <f>L178+L118+Z118+AM118+AZ118+AZ58+AM58+Z58+L58</f>
        <v>0</v>
      </c>
      <c r="Z178" s="588"/>
      <c r="AA178" s="589"/>
    </row>
    <row r="179" spans="1:40" ht="12" customHeight="1" thickBot="1" x14ac:dyDescent="0.25">
      <c r="A179" s="144" t="s">
        <v>490</v>
      </c>
      <c r="B179" s="140"/>
      <c r="C179" s="140"/>
      <c r="D179" s="140"/>
      <c r="E179" s="140"/>
      <c r="F179" s="140"/>
      <c r="G179" s="140"/>
      <c r="H179" s="140"/>
      <c r="I179" s="140"/>
      <c r="J179" s="140"/>
      <c r="K179" s="141"/>
      <c r="L179" s="637">
        <v>0</v>
      </c>
      <c r="M179" s="638"/>
      <c r="N179" s="144" t="s">
        <v>490</v>
      </c>
      <c r="O179" s="140"/>
      <c r="P179" s="140"/>
      <c r="Q179" s="140"/>
      <c r="R179" s="140"/>
      <c r="S179" s="140"/>
      <c r="T179" s="140"/>
      <c r="U179" s="140"/>
      <c r="V179" s="140"/>
      <c r="W179" s="140"/>
      <c r="X179" s="141"/>
      <c r="Y179" s="587">
        <f>L179+L119+Z119+AM119+AZ119+AZ59+AM59+Z59+L59</f>
        <v>0</v>
      </c>
      <c r="Z179" s="588"/>
      <c r="AA179" s="589"/>
    </row>
    <row r="180" spans="1:40" ht="12" customHeight="1" thickTop="1" x14ac:dyDescent="0.2">
      <c r="A180" s="157" t="str">
        <f>Coversheets!AX50</f>
        <v>S.A.&amp;I. Form 2651R99 Entity: City Name City, 99</v>
      </c>
      <c r="J180" s="639">
        <f ca="1">Coversheets!$BI$50</f>
        <v>41858.327887268519</v>
      </c>
      <c r="K180" s="639"/>
      <c r="L180" s="639"/>
      <c r="M180" s="639"/>
      <c r="N180" s="157" t="str">
        <f>A180</f>
        <v>S.A.&amp;I. Form 2651R99 Entity: City Name City, 99</v>
      </c>
      <c r="X180" s="639">
        <f ca="1">Coversheets!$BI$50</f>
        <v>41858.327887268519</v>
      </c>
      <c r="Y180" s="639"/>
      <c r="Z180" s="639"/>
      <c r="AA180" s="639"/>
    </row>
    <row r="181" spans="1:40" ht="17.25" customHeight="1" x14ac:dyDescent="0.25">
      <c r="A181" s="632" t="str">
        <f>A121</f>
        <v>INDUSTRIAL DEVELOPMENT BOND ACCOUNTS COVERING THE PERIOD JULY 1, 2011, to JUNE 30, 2012</v>
      </c>
      <c r="B181" s="632"/>
      <c r="C181" s="632"/>
      <c r="D181" s="632"/>
      <c r="E181" s="632"/>
      <c r="F181" s="632"/>
      <c r="G181" s="632"/>
      <c r="H181" s="632"/>
      <c r="I181" s="632"/>
      <c r="J181" s="632"/>
      <c r="K181" s="632"/>
      <c r="L181" s="632"/>
      <c r="M181" s="632"/>
      <c r="N181" s="632" t="str">
        <f>A181</f>
        <v>INDUSTRIAL DEVELOPMENT BOND ACCOUNTS COVERING THE PERIOD JULY 1, 2011, to JUNE 30, 2012</v>
      </c>
      <c r="O181" s="632"/>
      <c r="P181" s="632"/>
      <c r="Q181" s="632"/>
      <c r="R181" s="632"/>
      <c r="S181" s="632"/>
      <c r="T181" s="632"/>
      <c r="U181" s="632"/>
      <c r="V181" s="632"/>
      <c r="W181" s="632"/>
      <c r="X181" s="632"/>
      <c r="Y181" s="632"/>
      <c r="Z181" s="632"/>
      <c r="AA181" s="632"/>
      <c r="AB181" s="632" t="str">
        <f>N181</f>
        <v>INDUSTRIAL DEVELOPMENT BOND ACCOUNTS COVERING THE PERIOD JULY 1, 2011, to JUNE 30, 2012</v>
      </c>
      <c r="AC181" s="632"/>
      <c r="AD181" s="632"/>
      <c r="AE181" s="632"/>
      <c r="AF181" s="632"/>
      <c r="AG181" s="632"/>
      <c r="AH181" s="632"/>
      <c r="AI181" s="632"/>
      <c r="AJ181" s="632"/>
      <c r="AK181" s="632"/>
      <c r="AL181" s="632"/>
      <c r="AM181" s="632"/>
      <c r="AN181" s="632"/>
    </row>
    <row r="182" spans="1:40" ht="17.25" customHeight="1" x14ac:dyDescent="0.25">
      <c r="A182" s="632" t="str">
        <f>A122</f>
        <v>ESTIMATE OF NEEDS FOR 2012-2013</v>
      </c>
      <c r="B182" s="632"/>
      <c r="C182" s="632"/>
      <c r="D182" s="632"/>
      <c r="E182" s="632"/>
      <c r="F182" s="632"/>
      <c r="G182" s="632"/>
      <c r="H182" s="632"/>
      <c r="I182" s="632"/>
      <c r="J182" s="632"/>
      <c r="K182" s="632"/>
      <c r="L182" s="632"/>
      <c r="M182" s="632"/>
      <c r="N182" s="632" t="str">
        <f>A182</f>
        <v>ESTIMATE OF NEEDS FOR 2012-2013</v>
      </c>
      <c r="O182" s="632"/>
      <c r="P182" s="632"/>
      <c r="Q182" s="632"/>
      <c r="R182" s="632"/>
      <c r="S182" s="632"/>
      <c r="T182" s="632"/>
      <c r="U182" s="632"/>
      <c r="V182" s="632"/>
      <c r="W182" s="632"/>
      <c r="X182" s="632"/>
      <c r="Y182" s="632"/>
      <c r="Z182" s="632"/>
      <c r="AA182" s="632"/>
      <c r="AB182" s="632" t="str">
        <f>N182</f>
        <v>ESTIMATE OF NEEDS FOR 2012-2013</v>
      </c>
      <c r="AC182" s="632"/>
      <c r="AD182" s="632"/>
      <c r="AE182" s="632"/>
      <c r="AF182" s="632"/>
      <c r="AG182" s="632"/>
      <c r="AH182" s="632"/>
      <c r="AI182" s="632"/>
      <c r="AJ182" s="632"/>
      <c r="AK182" s="632"/>
      <c r="AL182" s="632"/>
      <c r="AM182" s="632"/>
      <c r="AN182" s="632"/>
    </row>
    <row r="183" spans="1:40" ht="12" customHeight="1" thickBot="1" x14ac:dyDescent="0.25">
      <c r="A183" s="81" t="s">
        <v>407</v>
      </c>
      <c r="M183" s="121" t="s">
        <v>37</v>
      </c>
      <c r="N183" s="81" t="s">
        <v>407</v>
      </c>
      <c r="AA183" s="121" t="s">
        <v>465</v>
      </c>
      <c r="AB183" s="81" t="s">
        <v>407</v>
      </c>
      <c r="AN183" s="121" t="s">
        <v>585</v>
      </c>
    </row>
    <row r="184" spans="1:40" ht="12" customHeight="1" thickTop="1" thickBot="1" x14ac:dyDescent="0.25">
      <c r="A184" s="122" t="s">
        <v>408</v>
      </c>
      <c r="B184" s="123"/>
      <c r="C184" s="123"/>
      <c r="D184" s="123"/>
      <c r="E184" s="123"/>
      <c r="F184" s="123"/>
      <c r="G184" s="123"/>
      <c r="H184" s="123"/>
      <c r="I184" s="123"/>
      <c r="J184" s="123"/>
      <c r="K184" s="123"/>
      <c r="L184" s="123"/>
      <c r="M184" s="124"/>
      <c r="N184" s="122" t="s">
        <v>670</v>
      </c>
      <c r="O184" s="123"/>
      <c r="P184" s="123"/>
      <c r="Q184" s="123"/>
      <c r="R184" s="123"/>
      <c r="S184" s="123"/>
      <c r="T184" s="123"/>
      <c r="U184" s="123"/>
      <c r="V184" s="123"/>
      <c r="W184" s="623"/>
      <c r="X184" s="623"/>
      <c r="Y184" s="623"/>
      <c r="Z184" s="623"/>
      <c r="AA184" s="627"/>
      <c r="AB184" s="127" t="s">
        <v>586</v>
      </c>
      <c r="AC184" s="128"/>
      <c r="AD184" s="128"/>
      <c r="AE184" s="128"/>
      <c r="AF184" s="128"/>
      <c r="AG184" s="128"/>
      <c r="AH184" s="128"/>
      <c r="AI184" s="128"/>
      <c r="AJ184" s="128"/>
      <c r="AK184" s="128"/>
      <c r="AL184" s="579"/>
      <c r="AM184" s="579"/>
      <c r="AN184" s="580"/>
    </row>
    <row r="185" spans="1:40" ht="12" customHeight="1" thickTop="1" x14ac:dyDescent="0.2">
      <c r="A185" s="133" t="s">
        <v>536</v>
      </c>
      <c r="B185" s="116"/>
      <c r="C185" s="116"/>
      <c r="D185" s="116"/>
      <c r="E185" s="116"/>
      <c r="F185" s="116"/>
      <c r="G185" s="116"/>
      <c r="H185" s="116"/>
      <c r="I185" s="116"/>
      <c r="J185" s="656" t="s">
        <v>409</v>
      </c>
      <c r="K185" s="657"/>
      <c r="L185" s="657"/>
      <c r="M185" s="658"/>
      <c r="N185" s="92"/>
      <c r="O185" s="93"/>
      <c r="P185" s="93"/>
      <c r="Q185" s="93"/>
      <c r="R185" s="93"/>
      <c r="S185" s="93"/>
      <c r="T185" s="93"/>
      <c r="U185" s="93"/>
      <c r="V185" s="110"/>
      <c r="W185" s="610" t="s">
        <v>409</v>
      </c>
      <c r="X185" s="579"/>
      <c r="Y185" s="579"/>
      <c r="Z185" s="579"/>
      <c r="AA185" s="580"/>
      <c r="AB185" s="134"/>
      <c r="AC185" s="135"/>
      <c r="AD185" s="135"/>
      <c r="AE185" s="135"/>
      <c r="AF185" s="135"/>
      <c r="AG185" s="135"/>
      <c r="AH185" s="135"/>
      <c r="AI185" s="135"/>
      <c r="AJ185" s="135"/>
      <c r="AK185" s="158"/>
      <c r="AL185" s="581" t="str">
        <f>Help!C17&amp;"-"&amp;Help!C17+1&amp;" ACCOUNT"</f>
        <v>2011-2012 ACCOUNT</v>
      </c>
      <c r="AM185" s="582"/>
      <c r="AN185" s="583"/>
    </row>
    <row r="186" spans="1:40" ht="12" customHeight="1" thickBot="1" x14ac:dyDescent="0.25">
      <c r="A186" s="139"/>
      <c r="B186" s="140"/>
      <c r="C186" s="140"/>
      <c r="D186" s="140"/>
      <c r="E186" s="140"/>
      <c r="F186" s="140"/>
      <c r="G186" s="140"/>
      <c r="H186" s="140"/>
      <c r="I186" s="140"/>
      <c r="J186" s="636" t="s">
        <v>50</v>
      </c>
      <c r="K186" s="597"/>
      <c r="L186" s="585" t="s">
        <v>571</v>
      </c>
      <c r="M186" s="586"/>
      <c r="N186" s="73"/>
      <c r="O186" s="72"/>
      <c r="P186" s="72"/>
      <c r="Q186" s="72"/>
      <c r="R186" s="72"/>
      <c r="S186" s="72"/>
      <c r="T186" s="72"/>
      <c r="U186" s="72"/>
      <c r="V186" s="83"/>
      <c r="W186" s="646" t="s">
        <v>579</v>
      </c>
      <c r="X186" s="647"/>
      <c r="Y186" s="646" t="s">
        <v>580</v>
      </c>
      <c r="Z186" s="648"/>
      <c r="AA186" s="647"/>
      <c r="AB186" s="73" t="s">
        <v>587</v>
      </c>
      <c r="AC186" s="72"/>
      <c r="AD186" s="72"/>
      <c r="AE186" s="72"/>
      <c r="AF186" s="72"/>
      <c r="AG186" s="72"/>
      <c r="AH186" s="72"/>
      <c r="AI186" s="72"/>
      <c r="AJ186" s="72"/>
      <c r="AK186" s="159"/>
      <c r="AL186" s="581" t="s">
        <v>77</v>
      </c>
      <c r="AM186" s="582"/>
      <c r="AN186" s="583"/>
    </row>
    <row r="187" spans="1:40" ht="12" customHeight="1" thickTop="1" thickBot="1" x14ac:dyDescent="0.25">
      <c r="A187" s="133" t="str">
        <f>"Cash on Hand June 30, "&amp;Help!C17</f>
        <v>Cash on Hand June 30, 2011</v>
      </c>
      <c r="B187" s="116"/>
      <c r="C187" s="116"/>
      <c r="D187" s="116"/>
      <c r="E187" s="116"/>
      <c r="F187" s="116"/>
      <c r="G187" s="116"/>
      <c r="H187" s="116"/>
      <c r="I187" s="116"/>
      <c r="J187" s="599"/>
      <c r="K187" s="599"/>
      <c r="L187" s="599">
        <v>0</v>
      </c>
      <c r="M187" s="599"/>
      <c r="N187" s="105"/>
      <c r="O187" s="106"/>
      <c r="P187" s="106"/>
      <c r="Q187" s="106"/>
      <c r="R187" s="106"/>
      <c r="S187" s="106"/>
      <c r="T187" s="106"/>
      <c r="U187" s="106"/>
      <c r="V187" s="108"/>
      <c r="W187" s="636" t="s">
        <v>316</v>
      </c>
      <c r="X187" s="597"/>
      <c r="Y187" s="636" t="s">
        <v>319</v>
      </c>
      <c r="Z187" s="596"/>
      <c r="AA187" s="597"/>
      <c r="AB187" s="105"/>
      <c r="AC187" s="106"/>
      <c r="AD187" s="106"/>
      <c r="AE187" s="106"/>
      <c r="AF187" s="106"/>
      <c r="AG187" s="106"/>
      <c r="AH187" s="106"/>
      <c r="AI187" s="106"/>
      <c r="AJ187" s="106"/>
      <c r="AK187" s="160"/>
      <c r="AL187" s="584" t="s">
        <v>79</v>
      </c>
      <c r="AM187" s="585"/>
      <c r="AN187" s="586"/>
    </row>
    <row r="188" spans="1:40" ht="12" customHeight="1" thickTop="1" x14ac:dyDescent="0.2">
      <c r="A188" s="130" t="s">
        <v>537</v>
      </c>
      <c r="B188" s="131"/>
      <c r="C188" s="131"/>
      <c r="D188" s="131"/>
      <c r="E188" s="131"/>
      <c r="F188" s="131"/>
      <c r="G188" s="131"/>
      <c r="H188" s="131"/>
      <c r="I188" s="131"/>
      <c r="J188" s="593">
        <v>0</v>
      </c>
      <c r="K188" s="593"/>
      <c r="L188" s="593"/>
      <c r="M188" s="593"/>
      <c r="N188" s="127" t="s">
        <v>573</v>
      </c>
      <c r="O188" s="128"/>
      <c r="P188" s="128"/>
      <c r="Q188" s="128"/>
      <c r="R188" s="128"/>
      <c r="S188" s="128"/>
      <c r="T188" s="128"/>
      <c r="U188" s="128"/>
      <c r="V188" s="129"/>
      <c r="W188" s="576">
        <v>0</v>
      </c>
      <c r="X188" s="578"/>
      <c r="Y188" s="567">
        <f t="shared" ref="Y188:Y193" si="27">W188</f>
        <v>0</v>
      </c>
      <c r="Z188" s="568"/>
      <c r="AA188" s="569"/>
      <c r="AB188" s="127" t="s">
        <v>588</v>
      </c>
      <c r="AC188" s="128"/>
      <c r="AD188" s="128"/>
      <c r="AE188" s="128"/>
      <c r="AF188" s="128"/>
      <c r="AG188" s="128"/>
      <c r="AH188" s="128"/>
      <c r="AI188" s="128"/>
      <c r="AJ188" s="128"/>
      <c r="AK188" s="129"/>
      <c r="AL188" s="610"/>
      <c r="AM188" s="579"/>
      <c r="AN188" s="580"/>
    </row>
    <row r="189" spans="1:40" ht="12" customHeight="1" x14ac:dyDescent="0.2">
      <c r="A189" s="130"/>
      <c r="B189" s="131"/>
      <c r="C189" s="131"/>
      <c r="D189" s="131"/>
      <c r="E189" s="131"/>
      <c r="F189" s="131"/>
      <c r="G189" s="131"/>
      <c r="H189" s="131"/>
      <c r="I189" s="131"/>
      <c r="J189" s="625"/>
      <c r="K189" s="625"/>
      <c r="L189" s="625"/>
      <c r="M189" s="625"/>
      <c r="N189" s="650" t="s">
        <v>410</v>
      </c>
      <c r="O189" s="651"/>
      <c r="P189" s="651"/>
      <c r="Q189" s="651"/>
      <c r="R189" s="651"/>
      <c r="S189" s="651"/>
      <c r="T189" s="651"/>
      <c r="U189" s="651"/>
      <c r="V189" s="651"/>
      <c r="W189" s="570">
        <v>0</v>
      </c>
      <c r="X189" s="572"/>
      <c r="Y189" s="587">
        <f t="shared" si="27"/>
        <v>0</v>
      </c>
      <c r="Z189" s="588"/>
      <c r="AA189" s="589"/>
      <c r="AB189" s="130" t="s">
        <v>589</v>
      </c>
      <c r="AC189" s="131"/>
      <c r="AD189" s="131"/>
      <c r="AE189" s="131"/>
      <c r="AF189" s="131"/>
      <c r="AG189" s="131"/>
      <c r="AH189" s="131"/>
      <c r="AI189" s="131"/>
      <c r="AJ189" s="131"/>
      <c r="AK189" s="132"/>
      <c r="AL189" s="570">
        <v>0</v>
      </c>
      <c r="AM189" s="571"/>
      <c r="AN189" s="572"/>
    </row>
    <row r="190" spans="1:40" ht="12" customHeight="1" x14ac:dyDescent="0.2">
      <c r="A190" s="130" t="s">
        <v>538</v>
      </c>
      <c r="B190" s="131"/>
      <c r="C190" s="131"/>
      <c r="D190" s="131"/>
      <c r="E190" s="131"/>
      <c r="F190" s="131"/>
      <c r="G190" s="131"/>
      <c r="H190" s="131"/>
      <c r="I190" s="131"/>
      <c r="J190" s="625"/>
      <c r="K190" s="625"/>
      <c r="L190" s="625"/>
      <c r="M190" s="625"/>
      <c r="N190" s="130" t="s">
        <v>574</v>
      </c>
      <c r="O190" s="131"/>
      <c r="P190" s="131"/>
      <c r="Q190" s="131"/>
      <c r="R190" s="131"/>
      <c r="S190" s="131"/>
      <c r="T190" s="131"/>
      <c r="U190" s="131"/>
      <c r="V190" s="132"/>
      <c r="W190" s="570">
        <v>0</v>
      </c>
      <c r="X190" s="572"/>
      <c r="Y190" s="587">
        <f t="shared" si="27"/>
        <v>0</v>
      </c>
      <c r="Z190" s="588"/>
      <c r="AA190" s="589"/>
      <c r="AB190" s="130" t="s">
        <v>320</v>
      </c>
      <c r="AC190" s="131"/>
      <c r="AD190" s="131"/>
      <c r="AE190" s="131"/>
      <c r="AF190" s="131"/>
      <c r="AG190" s="131"/>
      <c r="AH190" s="131"/>
      <c r="AI190" s="131"/>
      <c r="AJ190" s="131"/>
      <c r="AK190" s="132"/>
      <c r="AL190" s="570">
        <v>0</v>
      </c>
      <c r="AM190" s="571"/>
      <c r="AN190" s="572"/>
    </row>
    <row r="191" spans="1:40" ht="12" customHeight="1" thickBot="1" x14ac:dyDescent="0.25">
      <c r="A191" s="130" t="str">
        <f>Help!C17-1&amp;" and Prior Ad Valorem Tax"</f>
        <v>2010 and Prior Ad Valorem Tax</v>
      </c>
      <c r="B191" s="131"/>
      <c r="C191" s="131"/>
      <c r="D191" s="131"/>
      <c r="E191" s="131"/>
      <c r="F191" s="131"/>
      <c r="G191" s="131"/>
      <c r="H191" s="131"/>
      <c r="I191" s="131"/>
      <c r="J191" s="593">
        <v>0</v>
      </c>
      <c r="K191" s="593"/>
      <c r="L191" s="625"/>
      <c r="M191" s="625"/>
      <c r="N191" s="130" t="s">
        <v>575</v>
      </c>
      <c r="O191" s="131"/>
      <c r="P191" s="131"/>
      <c r="Q191" s="131"/>
      <c r="R191" s="131"/>
      <c r="S191" s="131"/>
      <c r="T191" s="131"/>
      <c r="U191" s="131"/>
      <c r="V191" s="132"/>
      <c r="W191" s="570">
        <v>0</v>
      </c>
      <c r="X191" s="572"/>
      <c r="Y191" s="587">
        <f t="shared" si="27"/>
        <v>0</v>
      </c>
      <c r="Z191" s="588"/>
      <c r="AA191" s="589"/>
      <c r="AB191" s="144" t="s">
        <v>84</v>
      </c>
      <c r="AC191" s="140"/>
      <c r="AD191" s="140"/>
      <c r="AE191" s="140"/>
      <c r="AF191" s="140"/>
      <c r="AG191" s="140"/>
      <c r="AH191" s="140"/>
      <c r="AI191" s="140"/>
      <c r="AJ191" s="140"/>
      <c r="AK191" s="141"/>
      <c r="AL191" s="573">
        <f>SUM(AL189:AN190)</f>
        <v>0</v>
      </c>
      <c r="AM191" s="574"/>
      <c r="AN191" s="575"/>
    </row>
    <row r="192" spans="1:40" ht="12" customHeight="1" thickTop="1" x14ac:dyDescent="0.2">
      <c r="A192" s="130" t="str">
        <f>Help!C17&amp;" Ad Valorem Tax"</f>
        <v>2011 Ad Valorem Tax</v>
      </c>
      <c r="B192" s="131"/>
      <c r="C192" s="131"/>
      <c r="D192" s="131"/>
      <c r="E192" s="131"/>
      <c r="F192" s="131"/>
      <c r="G192" s="131"/>
      <c r="H192" s="131"/>
      <c r="I192" s="131"/>
      <c r="J192" s="625">
        <f>Y207</f>
        <v>0</v>
      </c>
      <c r="K192" s="625"/>
      <c r="L192" s="625"/>
      <c r="M192" s="625"/>
      <c r="N192" s="130" t="s">
        <v>576</v>
      </c>
      <c r="O192" s="131"/>
      <c r="P192" s="131"/>
      <c r="Q192" s="131"/>
      <c r="R192" s="131"/>
      <c r="S192" s="131"/>
      <c r="T192" s="131"/>
      <c r="U192" s="131"/>
      <c r="V192" s="132"/>
      <c r="W192" s="570">
        <v>0</v>
      </c>
      <c r="X192" s="572"/>
      <c r="Y192" s="587">
        <f t="shared" si="27"/>
        <v>0</v>
      </c>
      <c r="Z192" s="588"/>
      <c r="AA192" s="589"/>
      <c r="AB192" s="178" t="s">
        <v>321</v>
      </c>
      <c r="AC192" s="128"/>
      <c r="AD192" s="128"/>
      <c r="AE192" s="128"/>
      <c r="AF192" s="128"/>
      <c r="AG192" s="128"/>
      <c r="AH192" s="128"/>
      <c r="AI192" s="128"/>
      <c r="AJ192" s="128"/>
      <c r="AK192" s="128"/>
      <c r="AL192" s="567"/>
      <c r="AM192" s="568"/>
      <c r="AN192" s="569"/>
    </row>
    <row r="193" spans="1:40" ht="12" customHeight="1" x14ac:dyDescent="0.2">
      <c r="A193" s="130" t="s">
        <v>539</v>
      </c>
      <c r="B193" s="131"/>
      <c r="C193" s="131"/>
      <c r="D193" s="131"/>
      <c r="E193" s="131"/>
      <c r="F193" s="131"/>
      <c r="G193" s="131"/>
      <c r="H193" s="131"/>
      <c r="I193" s="131"/>
      <c r="J193" s="593">
        <v>0</v>
      </c>
      <c r="K193" s="593"/>
      <c r="L193" s="625"/>
      <c r="M193" s="625"/>
      <c r="N193" s="130" t="s">
        <v>577</v>
      </c>
      <c r="O193" s="131"/>
      <c r="P193" s="131"/>
      <c r="Q193" s="131"/>
      <c r="R193" s="131"/>
      <c r="S193" s="131"/>
      <c r="T193" s="131"/>
      <c r="U193" s="131"/>
      <c r="V193" s="132"/>
      <c r="W193" s="570">
        <v>0</v>
      </c>
      <c r="X193" s="572"/>
      <c r="Y193" s="587">
        <f t="shared" si="27"/>
        <v>0</v>
      </c>
      <c r="Z193" s="588"/>
      <c r="AA193" s="589"/>
      <c r="AB193" s="130" t="s">
        <v>590</v>
      </c>
      <c r="AC193" s="131"/>
      <c r="AD193" s="131"/>
      <c r="AE193" s="131"/>
      <c r="AF193" s="131"/>
      <c r="AG193" s="131"/>
      <c r="AH193" s="131"/>
      <c r="AI193" s="131"/>
      <c r="AJ193" s="131"/>
      <c r="AK193" s="131"/>
      <c r="AL193" s="587"/>
      <c r="AM193" s="588"/>
      <c r="AN193" s="589"/>
    </row>
    <row r="194" spans="1:40" ht="12" customHeight="1" thickBot="1" x14ac:dyDescent="0.25">
      <c r="A194" s="130" t="s">
        <v>540</v>
      </c>
      <c r="B194" s="131"/>
      <c r="C194" s="131"/>
      <c r="D194" s="131"/>
      <c r="E194" s="131"/>
      <c r="F194" s="131"/>
      <c r="G194" s="131"/>
      <c r="H194" s="131"/>
      <c r="I194" s="131"/>
      <c r="J194" s="625">
        <f>AL237</f>
        <v>0</v>
      </c>
      <c r="K194" s="625"/>
      <c r="L194" s="625"/>
      <c r="M194" s="625"/>
      <c r="N194" s="139" t="s">
        <v>667</v>
      </c>
      <c r="O194" s="140"/>
      <c r="P194" s="140"/>
      <c r="Q194" s="140"/>
      <c r="R194" s="140"/>
      <c r="S194" s="140"/>
      <c r="T194" s="140"/>
      <c r="U194" s="140"/>
      <c r="V194" s="141"/>
      <c r="W194" s="573">
        <f>SUM(W188:X189)</f>
        <v>0</v>
      </c>
      <c r="X194" s="575"/>
      <c r="Y194" s="573">
        <f>SUM(Y188:AA189)</f>
        <v>0</v>
      </c>
      <c r="Z194" s="574"/>
      <c r="AA194" s="575"/>
      <c r="AB194" s="130" t="s">
        <v>591</v>
      </c>
      <c r="AC194" s="131"/>
      <c r="AD194" s="131"/>
      <c r="AE194" s="131"/>
      <c r="AF194" s="131"/>
      <c r="AG194" s="131"/>
      <c r="AH194" s="131"/>
      <c r="AI194" s="131"/>
      <c r="AJ194" s="131"/>
      <c r="AK194" s="131"/>
      <c r="AL194" s="570">
        <v>0</v>
      </c>
      <c r="AM194" s="571"/>
      <c r="AN194" s="572"/>
    </row>
    <row r="195" spans="1:40" ht="12" customHeight="1" thickTop="1" thickBot="1" x14ac:dyDescent="0.25">
      <c r="A195" s="134" t="s">
        <v>148</v>
      </c>
      <c r="B195" s="135"/>
      <c r="C195" s="135"/>
      <c r="D195" s="135"/>
      <c r="E195" s="135"/>
      <c r="F195" s="135"/>
      <c r="G195" s="135"/>
      <c r="H195" s="135"/>
      <c r="I195" s="135"/>
      <c r="J195" s="602"/>
      <c r="K195" s="602"/>
      <c r="L195" s="602">
        <f>SUM(J191:K194)</f>
        <v>0</v>
      </c>
      <c r="M195" s="602"/>
      <c r="Q195" s="163"/>
      <c r="W195" s="619"/>
      <c r="X195" s="619"/>
      <c r="Y195" s="619"/>
      <c r="Z195" s="619"/>
      <c r="AA195" s="619"/>
      <c r="AB195" s="130" t="s">
        <v>592</v>
      </c>
      <c r="AC195" s="131"/>
      <c r="AD195" s="131"/>
      <c r="AE195" s="131"/>
      <c r="AF195" s="131"/>
      <c r="AG195" s="131"/>
      <c r="AH195" s="131"/>
      <c r="AI195" s="131"/>
      <c r="AJ195" s="131"/>
      <c r="AK195" s="131"/>
      <c r="AL195" s="570">
        <v>0</v>
      </c>
      <c r="AM195" s="571"/>
      <c r="AN195" s="572"/>
    </row>
    <row r="196" spans="1:40" ht="12" customHeight="1" thickTop="1" thickBot="1" x14ac:dyDescent="0.25">
      <c r="A196" s="122" t="s">
        <v>149</v>
      </c>
      <c r="B196" s="123"/>
      <c r="C196" s="123"/>
      <c r="D196" s="123"/>
      <c r="E196" s="123"/>
      <c r="F196" s="123"/>
      <c r="G196" s="123"/>
      <c r="H196" s="123"/>
      <c r="I196" s="123"/>
      <c r="J196" s="628"/>
      <c r="K196" s="628"/>
      <c r="L196" s="628">
        <f>L195+L187</f>
        <v>0</v>
      </c>
      <c r="M196" s="628"/>
      <c r="Q196" s="163"/>
      <c r="W196" s="619"/>
      <c r="X196" s="619"/>
      <c r="Y196" s="619"/>
      <c r="Z196" s="619"/>
      <c r="AA196" s="619"/>
      <c r="AB196" s="130" t="s">
        <v>593</v>
      </c>
      <c r="AC196" s="131"/>
      <c r="AD196" s="131"/>
      <c r="AE196" s="131"/>
      <c r="AF196" s="131"/>
      <c r="AG196" s="131"/>
      <c r="AH196" s="131"/>
      <c r="AI196" s="131"/>
      <c r="AJ196" s="131"/>
      <c r="AK196" s="131"/>
      <c r="AL196" s="570">
        <v>0</v>
      </c>
      <c r="AM196" s="571"/>
      <c r="AN196" s="572"/>
    </row>
    <row r="197" spans="1:40" ht="12" customHeight="1" thickTop="1" thickBot="1" x14ac:dyDescent="0.3">
      <c r="A197" s="133" t="s">
        <v>541</v>
      </c>
      <c r="B197" s="116"/>
      <c r="C197" s="116"/>
      <c r="D197" s="116"/>
      <c r="E197" s="116"/>
      <c r="F197" s="116"/>
      <c r="G197" s="116"/>
      <c r="H197" s="116"/>
      <c r="I197" s="116"/>
      <c r="J197" s="622"/>
      <c r="K197" s="622"/>
      <c r="L197" s="622"/>
      <c r="M197" s="622"/>
      <c r="N197" s="122" t="str">
        <f>"Schedule 7, "&amp;Help!C17&amp;" Ad Valorem Tax Account - Industrial Bond Funds"</f>
        <v>Schedule 7, 2011 Ad Valorem Tax Account - Industrial Bond Funds</v>
      </c>
      <c r="O197" s="123"/>
      <c r="P197" s="123"/>
      <c r="Q197" s="164"/>
      <c r="R197" s="165"/>
      <c r="S197" s="123"/>
      <c r="T197" s="123"/>
      <c r="U197" s="123"/>
      <c r="V197" s="123"/>
      <c r="W197" s="623"/>
      <c r="X197" s="623"/>
      <c r="Y197" s="623"/>
      <c r="Z197" s="623"/>
      <c r="AA197" s="623"/>
      <c r="AB197" s="130" t="s">
        <v>594</v>
      </c>
      <c r="AC197" s="131"/>
      <c r="AD197" s="131"/>
      <c r="AE197" s="131"/>
      <c r="AF197" s="131"/>
      <c r="AG197" s="131"/>
      <c r="AH197" s="131"/>
      <c r="AI197" s="131"/>
      <c r="AJ197" s="131"/>
      <c r="AK197" s="131"/>
      <c r="AL197" s="570">
        <v>0</v>
      </c>
      <c r="AM197" s="571"/>
      <c r="AN197" s="572"/>
    </row>
    <row r="198" spans="1:40" ht="12" customHeight="1" thickTop="1" x14ac:dyDescent="0.2">
      <c r="A198" s="130" t="s">
        <v>542</v>
      </c>
      <c r="B198" s="131"/>
      <c r="C198" s="131"/>
      <c r="D198" s="131"/>
      <c r="E198" s="131"/>
      <c r="F198" s="131"/>
      <c r="G198" s="131"/>
      <c r="H198" s="131"/>
      <c r="I198" s="131"/>
      <c r="J198" s="625">
        <f>Y176</f>
        <v>0</v>
      </c>
      <c r="K198" s="625"/>
      <c r="L198" s="625"/>
      <c r="M198" s="625"/>
      <c r="N198" s="92"/>
      <c r="O198" s="605" t="s">
        <v>581</v>
      </c>
      <c r="P198" s="605"/>
      <c r="Q198" s="670">
        <v>0</v>
      </c>
      <c r="R198" s="670"/>
      <c r="S198" s="670"/>
      <c r="T198" s="176"/>
      <c r="U198" s="176"/>
      <c r="V198" s="176"/>
      <c r="W198" s="621"/>
      <c r="X198" s="621"/>
      <c r="Y198" s="621"/>
      <c r="Z198" s="621"/>
      <c r="AA198" s="609"/>
      <c r="AB198" s="130" t="s">
        <v>595</v>
      </c>
      <c r="AC198" s="131"/>
      <c r="AD198" s="131"/>
      <c r="AE198" s="131"/>
      <c r="AF198" s="131"/>
      <c r="AG198" s="131"/>
      <c r="AH198" s="131"/>
      <c r="AI198" s="131"/>
      <c r="AJ198" s="131"/>
      <c r="AK198" s="131"/>
      <c r="AL198" s="570">
        <v>0</v>
      </c>
      <c r="AM198" s="571"/>
      <c r="AN198" s="572"/>
    </row>
    <row r="199" spans="1:40" ht="12" customHeight="1" thickBot="1" x14ac:dyDescent="0.25">
      <c r="A199" s="130" t="s">
        <v>543</v>
      </c>
      <c r="B199" s="131"/>
      <c r="C199" s="131"/>
      <c r="D199" s="131"/>
      <c r="E199" s="131"/>
      <c r="F199" s="131"/>
      <c r="G199" s="131"/>
      <c r="H199" s="131"/>
      <c r="I199" s="131"/>
      <c r="J199" s="593">
        <v>0</v>
      </c>
      <c r="K199" s="593"/>
      <c r="L199" s="625"/>
      <c r="M199" s="625"/>
      <c r="N199" s="105"/>
      <c r="O199" s="606" t="s">
        <v>582</v>
      </c>
      <c r="P199" s="606"/>
      <c r="Q199" s="671">
        <v>0</v>
      </c>
      <c r="R199" s="671"/>
      <c r="S199" s="671"/>
      <c r="T199" s="177"/>
      <c r="U199" s="620">
        <v>0</v>
      </c>
      <c r="V199" s="620"/>
      <c r="W199" s="595" t="s">
        <v>165</v>
      </c>
      <c r="X199" s="595"/>
      <c r="Y199" s="596" t="s">
        <v>40</v>
      </c>
      <c r="Z199" s="596"/>
      <c r="AA199" s="597"/>
      <c r="AB199" s="130" t="s">
        <v>596</v>
      </c>
      <c r="AC199" s="131"/>
      <c r="AD199" s="131"/>
      <c r="AE199" s="131"/>
      <c r="AF199" s="131"/>
      <c r="AG199" s="131"/>
      <c r="AH199" s="131"/>
      <c r="AI199" s="131"/>
      <c r="AJ199" s="131"/>
      <c r="AK199" s="131"/>
      <c r="AL199" s="570">
        <v>0</v>
      </c>
      <c r="AM199" s="571"/>
      <c r="AN199" s="572"/>
    </row>
    <row r="200" spans="1:40" ht="12" customHeight="1" thickTop="1" thickBot="1" x14ac:dyDescent="0.25">
      <c r="A200" s="130" t="s">
        <v>544</v>
      </c>
      <c r="B200" s="131"/>
      <c r="C200" s="131"/>
      <c r="D200" s="131"/>
      <c r="E200" s="131"/>
      <c r="F200" s="131"/>
      <c r="G200" s="131"/>
      <c r="H200" s="131"/>
      <c r="I200" s="131"/>
      <c r="J200" s="625">
        <f>Y146</f>
        <v>0</v>
      </c>
      <c r="K200" s="625"/>
      <c r="L200" s="625"/>
      <c r="M200" s="625"/>
      <c r="N200" s="127" t="s">
        <v>166</v>
      </c>
      <c r="O200" s="128"/>
      <c r="P200" s="128"/>
      <c r="Q200" s="128"/>
      <c r="R200" s="128"/>
      <c r="S200" s="128"/>
      <c r="T200" s="128"/>
      <c r="U200" s="128"/>
      <c r="V200" s="128"/>
      <c r="W200" s="579"/>
      <c r="X200" s="580"/>
      <c r="Y200" s="567">
        <f>U199*Q199/1000</f>
        <v>0</v>
      </c>
      <c r="Z200" s="568"/>
      <c r="AA200" s="569"/>
      <c r="AB200" s="144" t="s">
        <v>90</v>
      </c>
      <c r="AC200" s="140"/>
      <c r="AD200" s="140"/>
      <c r="AE200" s="140"/>
      <c r="AF200" s="140"/>
      <c r="AG200" s="140"/>
      <c r="AH200" s="140"/>
      <c r="AI200" s="140"/>
      <c r="AJ200" s="140"/>
      <c r="AK200" s="140"/>
      <c r="AL200" s="573">
        <f>SUM(AL194:AN199)</f>
        <v>0</v>
      </c>
      <c r="AM200" s="574"/>
      <c r="AN200" s="575"/>
    </row>
    <row r="201" spans="1:40" ht="12" customHeight="1" thickTop="1" x14ac:dyDescent="0.2">
      <c r="A201" s="130" t="s">
        <v>545</v>
      </c>
      <c r="B201" s="131"/>
      <c r="C201" s="131"/>
      <c r="D201" s="131"/>
      <c r="E201" s="131"/>
      <c r="F201" s="131"/>
      <c r="G201" s="131"/>
      <c r="H201" s="131"/>
      <c r="I201" s="131"/>
      <c r="J201" s="593">
        <v>0</v>
      </c>
      <c r="K201" s="593"/>
      <c r="L201" s="625"/>
      <c r="M201" s="625"/>
      <c r="N201" s="130" t="s">
        <v>167</v>
      </c>
      <c r="O201" s="131"/>
      <c r="P201" s="131"/>
      <c r="Q201" s="131"/>
      <c r="R201" s="131"/>
      <c r="S201" s="131"/>
      <c r="T201" s="131"/>
      <c r="U201" s="131"/>
      <c r="V201" s="131"/>
      <c r="W201" s="582"/>
      <c r="X201" s="583"/>
      <c r="Y201" s="570">
        <v>0</v>
      </c>
      <c r="Z201" s="571"/>
      <c r="AA201" s="572"/>
      <c r="AB201" s="127" t="s">
        <v>91</v>
      </c>
      <c r="AC201" s="128"/>
      <c r="AD201" s="128"/>
      <c r="AE201" s="128"/>
      <c r="AF201" s="128"/>
      <c r="AG201" s="128"/>
      <c r="AH201" s="128"/>
      <c r="AI201" s="128"/>
      <c r="AJ201" s="128"/>
      <c r="AK201" s="128"/>
      <c r="AL201" s="567"/>
      <c r="AM201" s="568"/>
      <c r="AN201" s="569"/>
    </row>
    <row r="202" spans="1:40" ht="12" customHeight="1" x14ac:dyDescent="0.2">
      <c r="A202" s="130" t="s">
        <v>546</v>
      </c>
      <c r="B202" s="131"/>
      <c r="C202" s="131"/>
      <c r="D202" s="131"/>
      <c r="E202" s="131"/>
      <c r="F202" s="131"/>
      <c r="G202" s="131"/>
      <c r="H202" s="131"/>
      <c r="I202" s="131"/>
      <c r="J202" s="593">
        <v>0</v>
      </c>
      <c r="K202" s="593"/>
      <c r="L202" s="625"/>
      <c r="M202" s="625"/>
      <c r="N202" s="130" t="s">
        <v>168</v>
      </c>
      <c r="O202" s="131"/>
      <c r="P202" s="131"/>
      <c r="Q202" s="131"/>
      <c r="R202" s="131"/>
      <c r="S202" s="131"/>
      <c r="T202" s="131"/>
      <c r="U202" s="131"/>
      <c r="V202" s="131"/>
      <c r="W202" s="582"/>
      <c r="X202" s="583"/>
      <c r="Y202" s="570">
        <v>0</v>
      </c>
      <c r="Z202" s="571"/>
      <c r="AA202" s="572"/>
      <c r="AB202" s="130" t="s">
        <v>718</v>
      </c>
      <c r="AC202" s="131"/>
      <c r="AD202" s="131"/>
      <c r="AE202" s="131"/>
      <c r="AF202" s="131"/>
      <c r="AG202" s="131"/>
      <c r="AH202" s="131"/>
      <c r="AI202" s="131"/>
      <c r="AJ202" s="131"/>
      <c r="AK202" s="131"/>
      <c r="AL202" s="570">
        <v>0</v>
      </c>
      <c r="AM202" s="571"/>
      <c r="AN202" s="572"/>
    </row>
    <row r="203" spans="1:40" ht="12" customHeight="1" x14ac:dyDescent="0.2">
      <c r="A203" s="130" t="s">
        <v>547</v>
      </c>
      <c r="B203" s="131"/>
      <c r="C203" s="131"/>
      <c r="D203" s="131"/>
      <c r="E203" s="131"/>
      <c r="F203" s="131"/>
      <c r="G203" s="131"/>
      <c r="H203" s="131"/>
      <c r="I203" s="131"/>
      <c r="J203" s="593">
        <v>0</v>
      </c>
      <c r="K203" s="593"/>
      <c r="L203" s="625"/>
      <c r="M203" s="625"/>
      <c r="N203" s="130" t="s">
        <v>169</v>
      </c>
      <c r="O203" s="131"/>
      <c r="P203" s="131"/>
      <c r="Q203" s="131"/>
      <c r="R203" s="131"/>
      <c r="S203" s="131"/>
      <c r="T203" s="131"/>
      <c r="U203" s="131"/>
      <c r="V203" s="131"/>
      <c r="W203" s="582"/>
      <c r="X203" s="583"/>
      <c r="Y203" s="587">
        <f>Y200+Y201-Y202</f>
        <v>0</v>
      </c>
      <c r="Z203" s="588"/>
      <c r="AA203" s="589"/>
      <c r="AB203" s="130" t="s">
        <v>322</v>
      </c>
      <c r="AC203" s="131"/>
      <c r="AD203" s="131"/>
      <c r="AE203" s="131"/>
      <c r="AF203" s="131"/>
      <c r="AG203" s="131"/>
      <c r="AH203" s="131"/>
      <c r="AI203" s="131"/>
      <c r="AJ203" s="131"/>
      <c r="AK203" s="131"/>
      <c r="AL203" s="570">
        <v>0</v>
      </c>
      <c r="AM203" s="571"/>
      <c r="AN203" s="572"/>
    </row>
    <row r="204" spans="1:40" ht="12" customHeight="1" thickBot="1" x14ac:dyDescent="0.25">
      <c r="A204" s="130" t="s">
        <v>548</v>
      </c>
      <c r="B204" s="131"/>
      <c r="C204" s="131"/>
      <c r="D204" s="131"/>
      <c r="E204" s="131"/>
      <c r="F204" s="131"/>
      <c r="G204" s="131"/>
      <c r="H204" s="131"/>
      <c r="I204" s="131"/>
      <c r="J204" s="593">
        <v>0</v>
      </c>
      <c r="K204" s="593"/>
      <c r="L204" s="625"/>
      <c r="M204" s="625"/>
      <c r="N204" s="130" t="s">
        <v>583</v>
      </c>
      <c r="O204" s="131"/>
      <c r="P204" s="131"/>
      <c r="Q204" s="131"/>
      <c r="R204" s="131"/>
      <c r="S204" s="131"/>
      <c r="T204" s="131"/>
      <c r="U204" s="131"/>
      <c r="V204" s="131"/>
      <c r="W204" s="582"/>
      <c r="X204" s="583"/>
      <c r="Y204" s="570">
        <v>0</v>
      </c>
      <c r="Z204" s="571"/>
      <c r="AA204" s="572"/>
      <c r="AB204" s="144" t="s">
        <v>597</v>
      </c>
      <c r="AC204" s="140"/>
      <c r="AD204" s="140"/>
      <c r="AE204" s="140"/>
      <c r="AF204" s="140"/>
      <c r="AG204" s="140"/>
      <c r="AH204" s="140"/>
      <c r="AI204" s="140"/>
      <c r="AJ204" s="140"/>
      <c r="AK204" s="140"/>
      <c r="AL204" s="573">
        <f>SUM(AL202:AN203)</f>
        <v>0</v>
      </c>
      <c r="AM204" s="574"/>
      <c r="AN204" s="575"/>
    </row>
    <row r="205" spans="1:40" ht="12" customHeight="1" thickTop="1" x14ac:dyDescent="0.2">
      <c r="A205" s="130" t="s">
        <v>549</v>
      </c>
      <c r="B205" s="131"/>
      <c r="C205" s="131"/>
      <c r="D205" s="131"/>
      <c r="E205" s="131"/>
      <c r="F205" s="131"/>
      <c r="G205" s="131"/>
      <c r="H205" s="131"/>
      <c r="I205" s="131"/>
      <c r="J205" s="593">
        <v>0</v>
      </c>
      <c r="K205" s="593"/>
      <c r="L205" s="625"/>
      <c r="M205" s="625"/>
      <c r="N205" s="130" t="s">
        <v>171</v>
      </c>
      <c r="O205" s="131"/>
      <c r="P205" s="131"/>
      <c r="Q205" s="131"/>
      <c r="R205" s="131"/>
      <c r="S205" s="131"/>
      <c r="T205" s="131"/>
      <c r="U205" s="131"/>
      <c r="V205" s="131"/>
      <c r="W205" s="582"/>
      <c r="X205" s="583"/>
      <c r="Y205" s="570">
        <v>0</v>
      </c>
      <c r="Z205" s="571"/>
      <c r="AA205" s="572"/>
      <c r="AB205" s="127" t="s">
        <v>323</v>
      </c>
      <c r="AC205" s="128"/>
      <c r="AD205" s="128"/>
      <c r="AE205" s="128"/>
      <c r="AF205" s="128"/>
      <c r="AG205" s="128"/>
      <c r="AH205" s="128"/>
      <c r="AI205" s="128"/>
      <c r="AJ205" s="128"/>
      <c r="AK205" s="128"/>
      <c r="AL205" s="576">
        <v>0</v>
      </c>
      <c r="AM205" s="577"/>
      <c r="AN205" s="578"/>
    </row>
    <row r="206" spans="1:40" ht="12" customHeight="1" x14ac:dyDescent="0.2">
      <c r="A206" s="130" t="s">
        <v>550</v>
      </c>
      <c r="B206" s="131"/>
      <c r="C206" s="131"/>
      <c r="D206" s="131"/>
      <c r="E206" s="131"/>
      <c r="F206" s="131"/>
      <c r="G206" s="131"/>
      <c r="H206" s="131"/>
      <c r="I206" s="131"/>
      <c r="J206" s="593">
        <v>0</v>
      </c>
      <c r="K206" s="593"/>
      <c r="L206" s="625"/>
      <c r="M206" s="625"/>
      <c r="N206" s="130" t="s">
        <v>172</v>
      </c>
      <c r="O206" s="131"/>
      <c r="P206" s="131"/>
      <c r="Q206" s="131"/>
      <c r="R206" s="131"/>
      <c r="S206" s="131"/>
      <c r="T206" s="131"/>
      <c r="U206" s="131"/>
      <c r="V206" s="131"/>
      <c r="W206" s="582"/>
      <c r="X206" s="583"/>
      <c r="Y206" s="587">
        <f>Y203-Y204-Y205</f>
        <v>0</v>
      </c>
      <c r="Z206" s="588"/>
      <c r="AA206" s="589"/>
      <c r="AB206" s="130" t="s">
        <v>324</v>
      </c>
      <c r="AC206" s="131"/>
      <c r="AD206" s="131"/>
      <c r="AE206" s="131"/>
      <c r="AF206" s="131"/>
      <c r="AG206" s="131"/>
      <c r="AH206" s="131"/>
      <c r="AI206" s="131"/>
      <c r="AJ206" s="131"/>
      <c r="AK206" s="131"/>
      <c r="AL206" s="570">
        <v>0</v>
      </c>
      <c r="AM206" s="571"/>
      <c r="AN206" s="572"/>
    </row>
    <row r="207" spans="1:40" ht="12" customHeight="1" thickBot="1" x14ac:dyDescent="0.25">
      <c r="A207" s="130" t="s">
        <v>152</v>
      </c>
      <c r="B207" s="131"/>
      <c r="C207" s="131"/>
      <c r="D207" s="131"/>
      <c r="E207" s="131"/>
      <c r="F207" s="131"/>
      <c r="G207" s="131"/>
      <c r="H207" s="131"/>
      <c r="I207" s="131"/>
      <c r="J207" s="602"/>
      <c r="K207" s="602"/>
      <c r="L207" s="602">
        <f>SUM(J198:K206)</f>
        <v>0</v>
      </c>
      <c r="M207" s="602"/>
      <c r="N207" s="130" t="str">
        <f>"Deduct "&amp;Help!C17&amp;" Tax Apportioned"</f>
        <v>Deduct 2011 Tax Apportioned</v>
      </c>
      <c r="O207" s="131"/>
      <c r="P207" s="131"/>
      <c r="Q207" s="131"/>
      <c r="R207" s="131"/>
      <c r="S207" s="131"/>
      <c r="T207" s="131"/>
      <c r="U207" s="131"/>
      <c r="V207" s="131"/>
      <c r="W207" s="582"/>
      <c r="X207" s="583"/>
      <c r="Y207" s="570">
        <v>0</v>
      </c>
      <c r="Z207" s="571"/>
      <c r="AA207" s="572"/>
      <c r="AB207" s="130" t="s">
        <v>325</v>
      </c>
      <c r="AC207" s="131"/>
      <c r="AD207" s="131"/>
      <c r="AE207" s="131"/>
      <c r="AF207" s="131"/>
      <c r="AG207" s="131"/>
      <c r="AH207" s="131"/>
      <c r="AI207" s="131"/>
      <c r="AJ207" s="131"/>
      <c r="AK207" s="131"/>
      <c r="AL207" s="570">
        <v>0</v>
      </c>
      <c r="AM207" s="571"/>
      <c r="AN207" s="572"/>
    </row>
    <row r="208" spans="1:40" ht="12" customHeight="1" thickTop="1" thickBot="1" x14ac:dyDescent="0.25">
      <c r="A208" s="139" t="str">
        <f>"CASH BALANCE ON HAND JUNE 30, "&amp;Help!C17+1</f>
        <v>CASH BALANCE ON HAND JUNE 30, 2012</v>
      </c>
      <c r="B208" s="140"/>
      <c r="C208" s="140"/>
      <c r="D208" s="140"/>
      <c r="E208" s="140"/>
      <c r="F208" s="140"/>
      <c r="G208" s="140"/>
      <c r="H208" s="140"/>
      <c r="I208" s="140"/>
      <c r="J208" s="628"/>
      <c r="K208" s="628"/>
      <c r="L208" s="628">
        <f>L196-L207</f>
        <v>0</v>
      </c>
      <c r="M208" s="628"/>
      <c r="N208" s="145" t="str">
        <f>"Net Balance "&amp;Help!C17&amp;" Tax in Process of Collection or"</f>
        <v>Net Balance 2011 Tax in Process of Collection or</v>
      </c>
      <c r="O208" s="131"/>
      <c r="P208" s="131"/>
      <c r="Q208" s="131"/>
      <c r="R208" s="131"/>
      <c r="S208" s="131"/>
      <c r="T208" s="131"/>
      <c r="U208" s="131"/>
      <c r="V208" s="131"/>
      <c r="W208" s="582"/>
      <c r="X208" s="583"/>
      <c r="Y208" s="573">
        <f>IF(Y207-Y206&lt;0,ABS( Y207-Y206),0)</f>
        <v>0</v>
      </c>
      <c r="Z208" s="574"/>
      <c r="AA208" s="575"/>
      <c r="AB208" s="130" t="s">
        <v>598</v>
      </c>
      <c r="AC208" s="131"/>
      <c r="AD208" s="131"/>
      <c r="AE208" s="131"/>
      <c r="AF208" s="131"/>
      <c r="AG208" s="131"/>
      <c r="AH208" s="131"/>
      <c r="AI208" s="131"/>
      <c r="AJ208" s="131"/>
      <c r="AK208" s="131"/>
      <c r="AL208" s="570">
        <v>0</v>
      </c>
      <c r="AM208" s="571"/>
      <c r="AN208" s="572"/>
    </row>
    <row r="209" spans="1:40" ht="12" customHeight="1" thickTop="1" thickBot="1" x14ac:dyDescent="0.25">
      <c r="A209" s="93"/>
      <c r="B209" s="93"/>
      <c r="C209" s="93"/>
      <c r="D209" s="93"/>
      <c r="E209" s="93"/>
      <c r="F209" s="93"/>
      <c r="G209" s="93"/>
      <c r="H209" s="93"/>
      <c r="I209" s="93"/>
      <c r="J209" s="621"/>
      <c r="K209" s="621"/>
      <c r="L209" s="621"/>
      <c r="M209" s="621"/>
      <c r="N209" s="148" t="s">
        <v>173</v>
      </c>
      <c r="O209" s="140"/>
      <c r="P209" s="140"/>
      <c r="Q209" s="140"/>
      <c r="R209" s="140"/>
      <c r="S209" s="140"/>
      <c r="T209" s="140"/>
      <c r="U209" s="140"/>
      <c r="V209" s="140"/>
      <c r="W209" s="585"/>
      <c r="X209" s="586"/>
      <c r="Y209" s="573">
        <f>IF(Y207-Y206&gt;0, Y207-Y206,0)</f>
        <v>0</v>
      </c>
      <c r="Z209" s="574"/>
      <c r="AA209" s="575"/>
      <c r="AB209" s="130" t="s">
        <v>326</v>
      </c>
      <c r="AC209" s="131"/>
      <c r="AD209" s="131"/>
      <c r="AE209" s="131"/>
      <c r="AF209" s="131"/>
      <c r="AG209" s="131"/>
      <c r="AH209" s="131"/>
      <c r="AI209" s="131"/>
      <c r="AJ209" s="131"/>
      <c r="AK209" s="131"/>
      <c r="AL209" s="570">
        <v>0</v>
      </c>
      <c r="AM209" s="571"/>
      <c r="AN209" s="572"/>
    </row>
    <row r="210" spans="1:40" ht="12" customHeight="1" thickTop="1" x14ac:dyDescent="0.2">
      <c r="A210" s="72"/>
      <c r="B210" s="72"/>
      <c r="C210" s="72"/>
      <c r="D210" s="72"/>
      <c r="E210" s="72"/>
      <c r="F210" s="72"/>
      <c r="G210" s="72"/>
      <c r="H210" s="72"/>
      <c r="I210" s="72"/>
      <c r="J210" s="324"/>
      <c r="K210" s="324"/>
      <c r="L210" s="324"/>
      <c r="M210" s="324"/>
      <c r="W210" s="619"/>
      <c r="X210" s="619"/>
      <c r="Y210" s="619"/>
      <c r="Z210" s="619"/>
      <c r="AA210" s="619"/>
      <c r="AB210" s="130" t="s">
        <v>608</v>
      </c>
      <c r="AC210" s="131"/>
      <c r="AD210" s="131"/>
      <c r="AE210" s="131"/>
      <c r="AF210" s="131"/>
      <c r="AG210" s="131"/>
      <c r="AH210" s="131"/>
      <c r="AI210" s="131"/>
      <c r="AJ210" s="131"/>
      <c r="AK210" s="131"/>
      <c r="AL210" s="570">
        <v>0</v>
      </c>
      <c r="AM210" s="571"/>
      <c r="AN210" s="572"/>
    </row>
    <row r="211" spans="1:40" ht="12" customHeight="1" thickBot="1" x14ac:dyDescent="0.25">
      <c r="A211" s="106"/>
      <c r="B211" s="106"/>
      <c r="C211" s="106"/>
      <c r="D211" s="106"/>
      <c r="E211" s="106"/>
      <c r="F211" s="106"/>
      <c r="G211" s="106"/>
      <c r="H211" s="106"/>
      <c r="I211" s="106"/>
      <c r="J211" s="596"/>
      <c r="K211" s="596"/>
      <c r="L211" s="596"/>
      <c r="M211" s="596"/>
      <c r="W211" s="619"/>
      <c r="X211" s="619"/>
      <c r="Y211" s="619"/>
      <c r="Z211" s="619"/>
      <c r="AA211" s="619"/>
      <c r="AB211" s="144" t="s">
        <v>404</v>
      </c>
      <c r="AC211" s="140"/>
      <c r="AD211" s="140"/>
      <c r="AE211" s="140"/>
      <c r="AF211" s="140"/>
      <c r="AG211" s="140"/>
      <c r="AH211" s="140"/>
      <c r="AI211" s="140"/>
      <c r="AJ211" s="140"/>
      <c r="AK211" s="140"/>
      <c r="AL211" s="573">
        <f>SUM(AL204:AN210)</f>
        <v>0</v>
      </c>
      <c r="AM211" s="574"/>
      <c r="AN211" s="575"/>
    </row>
    <row r="212" spans="1:40" ht="12" customHeight="1" thickTop="1" thickBot="1" x14ac:dyDescent="0.25">
      <c r="A212" s="122" t="s">
        <v>668</v>
      </c>
      <c r="B212" s="123"/>
      <c r="C212" s="123"/>
      <c r="D212" s="123"/>
      <c r="E212" s="123"/>
      <c r="F212" s="123"/>
      <c r="G212" s="123"/>
      <c r="H212" s="123"/>
      <c r="I212" s="123"/>
      <c r="J212" s="623"/>
      <c r="K212" s="623"/>
      <c r="L212" s="623"/>
      <c r="M212" s="627"/>
      <c r="W212" s="619"/>
      <c r="X212" s="619"/>
      <c r="Y212" s="619"/>
      <c r="Z212" s="619"/>
      <c r="AA212" s="619"/>
      <c r="AB212" s="127" t="s">
        <v>108</v>
      </c>
      <c r="AC212" s="128"/>
      <c r="AD212" s="128"/>
      <c r="AE212" s="128"/>
      <c r="AF212" s="128"/>
      <c r="AG212" s="128"/>
      <c r="AH212" s="128"/>
      <c r="AI212" s="128"/>
      <c r="AJ212" s="128"/>
      <c r="AK212" s="128"/>
      <c r="AL212" s="567"/>
      <c r="AM212" s="568"/>
      <c r="AN212" s="569"/>
    </row>
    <row r="213" spans="1:40" ht="12" customHeight="1" thickTop="1" thickBot="1" x14ac:dyDescent="0.25">
      <c r="A213" s="92"/>
      <c r="B213" s="93"/>
      <c r="C213" s="93"/>
      <c r="D213" s="93"/>
      <c r="E213" s="93"/>
      <c r="F213" s="93"/>
      <c r="G213" s="93"/>
      <c r="H213" s="93"/>
      <c r="I213" s="110"/>
      <c r="J213" s="610" t="s">
        <v>409</v>
      </c>
      <c r="K213" s="579"/>
      <c r="L213" s="579"/>
      <c r="M213" s="580"/>
      <c r="W213" s="619"/>
      <c r="X213" s="619"/>
      <c r="Y213" s="619"/>
      <c r="Z213" s="619"/>
      <c r="AA213" s="619"/>
      <c r="AB213" s="130" t="s">
        <v>109</v>
      </c>
      <c r="AC213" s="131"/>
      <c r="AD213" s="131"/>
      <c r="AE213" s="131"/>
      <c r="AF213" s="131"/>
      <c r="AG213" s="131"/>
      <c r="AH213" s="131"/>
      <c r="AI213" s="131"/>
      <c r="AJ213" s="131"/>
      <c r="AK213" s="131"/>
      <c r="AL213" s="570">
        <v>0</v>
      </c>
      <c r="AM213" s="571"/>
      <c r="AN213" s="572"/>
    </row>
    <row r="214" spans="1:40" ht="12" customHeight="1" thickTop="1" thickBot="1" x14ac:dyDescent="0.25">
      <c r="A214" s="105"/>
      <c r="B214" s="106"/>
      <c r="C214" s="106"/>
      <c r="D214" s="106"/>
      <c r="E214" s="106"/>
      <c r="F214" s="106"/>
      <c r="G214" s="106"/>
      <c r="H214" s="106"/>
      <c r="I214" s="108"/>
      <c r="J214" s="603" t="s">
        <v>50</v>
      </c>
      <c r="K214" s="603"/>
      <c r="L214" s="603" t="s">
        <v>571</v>
      </c>
      <c r="M214" s="603"/>
      <c r="N214" s="122" t="s">
        <v>669</v>
      </c>
      <c r="O214" s="123"/>
      <c r="P214" s="123"/>
      <c r="Q214" s="123"/>
      <c r="R214" s="123"/>
      <c r="S214" s="123"/>
      <c r="T214" s="123"/>
      <c r="U214" s="123"/>
      <c r="V214" s="123"/>
      <c r="W214" s="623"/>
      <c r="X214" s="623"/>
      <c r="Y214" s="623"/>
      <c r="Z214" s="623"/>
      <c r="AA214" s="627"/>
      <c r="AB214" s="130" t="s">
        <v>599</v>
      </c>
      <c r="AC214" s="131"/>
      <c r="AD214" s="131"/>
      <c r="AE214" s="131"/>
      <c r="AF214" s="131"/>
      <c r="AG214" s="131"/>
      <c r="AH214" s="131"/>
      <c r="AI214" s="131"/>
      <c r="AJ214" s="131"/>
      <c r="AK214" s="131"/>
      <c r="AL214" s="570">
        <v>0</v>
      </c>
      <c r="AM214" s="571"/>
      <c r="AN214" s="572"/>
    </row>
    <row r="215" spans="1:40" ht="12" customHeight="1" thickTop="1" x14ac:dyDescent="0.2">
      <c r="A215" s="127" t="str">
        <f>"Cash Balance on Hand June 30, "&amp;Help!C17+1</f>
        <v>Cash Balance on Hand June 30, 2012</v>
      </c>
      <c r="B215" s="116"/>
      <c r="C215" s="116"/>
      <c r="D215" s="116"/>
      <c r="E215" s="116"/>
      <c r="F215" s="116"/>
      <c r="G215" s="116"/>
      <c r="H215" s="116"/>
      <c r="I215" s="116"/>
      <c r="J215" s="622"/>
      <c r="K215" s="622"/>
      <c r="L215" s="622">
        <f>L208</f>
        <v>0</v>
      </c>
      <c r="M215" s="622"/>
      <c r="N215" s="611" t="s">
        <v>177</v>
      </c>
      <c r="O215" s="612"/>
      <c r="P215" s="607" t="s">
        <v>42</v>
      </c>
      <c r="Q215" s="607"/>
      <c r="R215" s="608"/>
      <c r="S215" s="609"/>
      <c r="T215" s="610" t="s">
        <v>183</v>
      </c>
      <c r="U215" s="579"/>
      <c r="V215" s="579"/>
      <c r="W215" s="580"/>
      <c r="X215" s="607" t="s">
        <v>186</v>
      </c>
      <c r="Y215" s="607"/>
      <c r="Z215" s="607" t="s">
        <v>42</v>
      </c>
      <c r="AA215" s="607"/>
      <c r="AB215" s="130" t="s">
        <v>406</v>
      </c>
      <c r="AC215" s="131"/>
      <c r="AD215" s="131"/>
      <c r="AE215" s="131"/>
      <c r="AF215" s="131"/>
      <c r="AG215" s="131"/>
      <c r="AH215" s="131"/>
      <c r="AI215" s="131"/>
      <c r="AJ215" s="131"/>
      <c r="AK215" s="131"/>
      <c r="AL215" s="570">
        <v>0</v>
      </c>
      <c r="AM215" s="571"/>
      <c r="AN215" s="572"/>
    </row>
    <row r="216" spans="1:40" ht="12" customHeight="1" x14ac:dyDescent="0.2">
      <c r="A216" s="130" t="s">
        <v>552</v>
      </c>
      <c r="B216" s="131"/>
      <c r="C216" s="131"/>
      <c r="D216" s="131"/>
      <c r="E216" s="131"/>
      <c r="F216" s="131"/>
      <c r="G216" s="131"/>
      <c r="H216" s="131"/>
      <c r="I216" s="131"/>
      <c r="J216" s="593">
        <v>0</v>
      </c>
      <c r="K216" s="593"/>
      <c r="L216" s="625"/>
      <c r="M216" s="625"/>
      <c r="N216" s="613"/>
      <c r="O216" s="614"/>
      <c r="P216" s="617" t="s">
        <v>178</v>
      </c>
      <c r="Q216" s="617"/>
      <c r="R216" s="617" t="s">
        <v>179</v>
      </c>
      <c r="S216" s="617"/>
      <c r="T216" s="617" t="s">
        <v>181</v>
      </c>
      <c r="U216" s="617"/>
      <c r="V216" s="617" t="s">
        <v>184</v>
      </c>
      <c r="W216" s="617"/>
      <c r="X216" s="617" t="s">
        <v>187</v>
      </c>
      <c r="Y216" s="617"/>
      <c r="Z216" s="617" t="s">
        <v>178</v>
      </c>
      <c r="AA216" s="617"/>
      <c r="AB216" s="130" t="s">
        <v>747</v>
      </c>
      <c r="AC216" s="131"/>
      <c r="AD216" s="131"/>
      <c r="AE216" s="131"/>
      <c r="AF216" s="131"/>
      <c r="AG216" s="131"/>
      <c r="AH216" s="131"/>
      <c r="AI216" s="131"/>
      <c r="AJ216" s="131"/>
      <c r="AK216" s="131"/>
      <c r="AL216" s="570">
        <v>0</v>
      </c>
      <c r="AM216" s="571"/>
      <c r="AN216" s="572"/>
    </row>
    <row r="217" spans="1:40" ht="12" customHeight="1" thickBot="1" x14ac:dyDescent="0.25">
      <c r="A217" s="130" t="s">
        <v>553</v>
      </c>
      <c r="B217" s="131"/>
      <c r="C217" s="131"/>
      <c r="D217" s="131"/>
      <c r="E217" s="131"/>
      <c r="F217" s="131"/>
      <c r="G217" s="131"/>
      <c r="H217" s="131"/>
      <c r="I217" s="131"/>
      <c r="J217" s="593">
        <v>0</v>
      </c>
      <c r="K217" s="593"/>
      <c r="L217" s="625"/>
      <c r="M217" s="625"/>
      <c r="N217" s="615"/>
      <c r="O217" s="616"/>
      <c r="P217" s="618" t="str">
        <f>"June 30, "&amp;Help!C17</f>
        <v>June 30, 2011</v>
      </c>
      <c r="Q217" s="618"/>
      <c r="R217" s="618" t="s">
        <v>180</v>
      </c>
      <c r="S217" s="618"/>
      <c r="T217" s="618" t="s">
        <v>182</v>
      </c>
      <c r="U217" s="618"/>
      <c r="V217" s="618" t="s">
        <v>185</v>
      </c>
      <c r="W217" s="618"/>
      <c r="X217" s="618" t="s">
        <v>188</v>
      </c>
      <c r="Y217" s="618"/>
      <c r="Z217" s="618" t="str">
        <f>"June 30, "&amp;Help!C17</f>
        <v>June 30, 2011</v>
      </c>
      <c r="AA217" s="618"/>
      <c r="AB217" s="130" t="s">
        <v>327</v>
      </c>
      <c r="AC217" s="131"/>
      <c r="AD217" s="131"/>
      <c r="AE217" s="131"/>
      <c r="AF217" s="131"/>
      <c r="AG217" s="131"/>
      <c r="AH217" s="131"/>
      <c r="AI217" s="131"/>
      <c r="AJ217" s="131"/>
      <c r="AK217" s="131"/>
      <c r="AL217" s="570">
        <v>0</v>
      </c>
      <c r="AM217" s="571"/>
      <c r="AN217" s="572"/>
    </row>
    <row r="218" spans="1:40" ht="12" customHeight="1" thickTop="1" thickBot="1" x14ac:dyDescent="0.25">
      <c r="A218" s="139" t="s">
        <v>554</v>
      </c>
      <c r="B218" s="140"/>
      <c r="C218" s="140"/>
      <c r="D218" s="140"/>
      <c r="E218" s="140"/>
      <c r="F218" s="140"/>
      <c r="G218" s="140"/>
      <c r="H218" s="140"/>
      <c r="I218" s="140"/>
      <c r="J218" s="604"/>
      <c r="K218" s="604"/>
      <c r="L218" s="602">
        <f>L215+J216+J217</f>
        <v>0</v>
      </c>
      <c r="M218" s="602"/>
      <c r="N218" s="598"/>
      <c r="O218" s="598"/>
      <c r="P218" s="599">
        <v>0</v>
      </c>
      <c r="Q218" s="599"/>
      <c r="R218" s="599">
        <v>0</v>
      </c>
      <c r="S218" s="599"/>
      <c r="T218" s="599">
        <v>0</v>
      </c>
      <c r="U218" s="599"/>
      <c r="V218" s="599">
        <v>0</v>
      </c>
      <c r="W218" s="599"/>
      <c r="X218" s="599">
        <v>0</v>
      </c>
      <c r="Y218" s="599"/>
      <c r="Z218" s="599">
        <v>0</v>
      </c>
      <c r="AA218" s="599"/>
      <c r="AB218" s="144" t="s">
        <v>600</v>
      </c>
      <c r="AC218" s="140"/>
      <c r="AD218" s="140"/>
      <c r="AE218" s="140"/>
      <c r="AF218" s="140"/>
      <c r="AG218" s="140"/>
      <c r="AH218" s="140"/>
      <c r="AI218" s="140"/>
      <c r="AJ218" s="140"/>
      <c r="AK218" s="140"/>
      <c r="AL218" s="573">
        <f>SUM(AL213:AN217)</f>
        <v>0</v>
      </c>
      <c r="AM218" s="574"/>
      <c r="AN218" s="575"/>
    </row>
    <row r="219" spans="1:40" ht="12" customHeight="1" thickTop="1" thickBot="1" x14ac:dyDescent="0.25">
      <c r="A219" s="133" t="s">
        <v>555</v>
      </c>
      <c r="B219" s="116"/>
      <c r="C219" s="116"/>
      <c r="D219" s="116"/>
      <c r="E219" s="116"/>
      <c r="F219" s="116"/>
      <c r="G219" s="116"/>
      <c r="H219" s="116"/>
      <c r="I219" s="116"/>
      <c r="J219" s="626"/>
      <c r="K219" s="626"/>
      <c r="L219" s="624"/>
      <c r="M219" s="624"/>
      <c r="N219" s="594"/>
      <c r="O219" s="594"/>
      <c r="P219" s="593">
        <v>0</v>
      </c>
      <c r="Q219" s="593"/>
      <c r="R219" s="593">
        <v>0</v>
      </c>
      <c r="S219" s="593"/>
      <c r="T219" s="593">
        <v>0</v>
      </c>
      <c r="U219" s="593"/>
      <c r="V219" s="593">
        <v>0</v>
      </c>
      <c r="W219" s="593"/>
      <c r="X219" s="593">
        <v>0</v>
      </c>
      <c r="Y219" s="593"/>
      <c r="Z219" s="593">
        <v>0</v>
      </c>
      <c r="AA219" s="593"/>
      <c r="AB219" s="166" t="s">
        <v>114</v>
      </c>
      <c r="AC219" s="123"/>
      <c r="AD219" s="123"/>
      <c r="AE219" s="123"/>
      <c r="AF219" s="123"/>
      <c r="AG219" s="123"/>
      <c r="AH219" s="123"/>
      <c r="AI219" s="123"/>
      <c r="AJ219" s="123"/>
      <c r="AK219" s="123"/>
      <c r="AL219" s="590">
        <f>AL218+AL211+AL200</f>
        <v>0</v>
      </c>
      <c r="AM219" s="591"/>
      <c r="AN219" s="592"/>
    </row>
    <row r="220" spans="1:40" ht="12" customHeight="1" thickTop="1" x14ac:dyDescent="0.2">
      <c r="A220" s="130" t="s">
        <v>556</v>
      </c>
      <c r="B220" s="131"/>
      <c r="C220" s="131"/>
      <c r="D220" s="131"/>
      <c r="E220" s="131"/>
      <c r="F220" s="131"/>
      <c r="G220" s="131"/>
      <c r="H220" s="131"/>
      <c r="I220" s="131"/>
      <c r="J220" s="625">
        <f>Y178</f>
        <v>0</v>
      </c>
      <c r="K220" s="625"/>
      <c r="L220" s="625"/>
      <c r="M220" s="625"/>
      <c r="N220" s="594"/>
      <c r="O220" s="594"/>
      <c r="P220" s="593">
        <v>0</v>
      </c>
      <c r="Q220" s="593"/>
      <c r="R220" s="593">
        <v>0</v>
      </c>
      <c r="S220" s="593"/>
      <c r="T220" s="593">
        <v>0</v>
      </c>
      <c r="U220" s="593"/>
      <c r="V220" s="593">
        <v>0</v>
      </c>
      <c r="W220" s="593"/>
      <c r="X220" s="593">
        <v>0</v>
      </c>
      <c r="Y220" s="593"/>
      <c r="Z220" s="593">
        <v>0</v>
      </c>
      <c r="AA220" s="593"/>
      <c r="AB220" s="127" t="s">
        <v>115</v>
      </c>
      <c r="AC220" s="128"/>
      <c r="AD220" s="128"/>
      <c r="AE220" s="128"/>
      <c r="AF220" s="128"/>
      <c r="AG220" s="128"/>
      <c r="AH220" s="128"/>
      <c r="AI220" s="128"/>
      <c r="AJ220" s="128"/>
      <c r="AK220" s="128"/>
      <c r="AL220" s="567"/>
      <c r="AM220" s="568"/>
      <c r="AN220" s="569"/>
    </row>
    <row r="221" spans="1:40" ht="12" customHeight="1" x14ac:dyDescent="0.2">
      <c r="A221" s="130" t="s">
        <v>557</v>
      </c>
      <c r="B221" s="131"/>
      <c r="C221" s="131"/>
      <c r="D221" s="131"/>
      <c r="E221" s="131"/>
      <c r="F221" s="131"/>
      <c r="G221" s="131"/>
      <c r="H221" s="131"/>
      <c r="I221" s="131"/>
      <c r="J221" s="593">
        <v>0</v>
      </c>
      <c r="K221" s="593"/>
      <c r="L221" s="625"/>
      <c r="M221" s="625"/>
      <c r="N221" s="594"/>
      <c r="O221" s="594"/>
      <c r="P221" s="593">
        <v>0</v>
      </c>
      <c r="Q221" s="593"/>
      <c r="R221" s="593">
        <v>0</v>
      </c>
      <c r="S221" s="593"/>
      <c r="T221" s="593">
        <v>0</v>
      </c>
      <c r="U221" s="593"/>
      <c r="V221" s="593">
        <v>0</v>
      </c>
      <c r="W221" s="593"/>
      <c r="X221" s="593">
        <v>0</v>
      </c>
      <c r="Y221" s="593"/>
      <c r="Z221" s="593">
        <v>0</v>
      </c>
      <c r="AA221" s="593"/>
      <c r="AB221" s="130" t="s">
        <v>116</v>
      </c>
      <c r="AC221" s="131"/>
      <c r="AD221" s="131"/>
      <c r="AE221" s="131"/>
      <c r="AF221" s="131"/>
      <c r="AG221" s="131"/>
      <c r="AH221" s="131"/>
      <c r="AI221" s="131"/>
      <c r="AJ221" s="131"/>
      <c r="AK221" s="131"/>
      <c r="AL221" s="570">
        <v>0</v>
      </c>
      <c r="AM221" s="571"/>
      <c r="AN221" s="572"/>
    </row>
    <row r="222" spans="1:40" ht="12" customHeight="1" x14ac:dyDescent="0.2">
      <c r="A222" s="130" t="s">
        <v>558</v>
      </c>
      <c r="B222" s="131"/>
      <c r="C222" s="131"/>
      <c r="D222" s="131"/>
      <c r="E222" s="131"/>
      <c r="F222" s="131"/>
      <c r="G222" s="131"/>
      <c r="H222" s="131"/>
      <c r="I222" s="131"/>
      <c r="J222" s="625">
        <f>Y30850</f>
        <v>0</v>
      </c>
      <c r="K222" s="625"/>
      <c r="L222" s="625"/>
      <c r="M222" s="625"/>
      <c r="N222" s="594"/>
      <c r="O222" s="594"/>
      <c r="P222" s="593">
        <v>0</v>
      </c>
      <c r="Q222" s="593"/>
      <c r="R222" s="593">
        <v>0</v>
      </c>
      <c r="S222" s="593"/>
      <c r="T222" s="593">
        <v>0</v>
      </c>
      <c r="U222" s="593"/>
      <c r="V222" s="593">
        <v>0</v>
      </c>
      <c r="W222" s="593"/>
      <c r="X222" s="593">
        <v>0</v>
      </c>
      <c r="Y222" s="593"/>
      <c r="Z222" s="593">
        <v>0</v>
      </c>
      <c r="AA222" s="593"/>
      <c r="AB222" s="130" t="s">
        <v>748</v>
      </c>
      <c r="AC222" s="131"/>
      <c r="AD222" s="131"/>
      <c r="AE222" s="131"/>
      <c r="AF222" s="131"/>
      <c r="AG222" s="131"/>
      <c r="AH222" s="131"/>
      <c r="AI222" s="131"/>
      <c r="AJ222" s="131"/>
      <c r="AK222" s="131"/>
      <c r="AL222" s="570">
        <v>0</v>
      </c>
      <c r="AM222" s="571"/>
      <c r="AN222" s="572"/>
    </row>
    <row r="223" spans="1:40" ht="12" customHeight="1" x14ac:dyDescent="0.2">
      <c r="A223" s="130" t="s">
        <v>559</v>
      </c>
      <c r="B223" s="131"/>
      <c r="C223" s="131"/>
      <c r="D223" s="131"/>
      <c r="E223" s="131"/>
      <c r="F223" s="131"/>
      <c r="G223" s="131"/>
      <c r="H223" s="131"/>
      <c r="I223" s="131"/>
      <c r="J223" s="593">
        <v>0</v>
      </c>
      <c r="K223" s="593"/>
      <c r="L223" s="625"/>
      <c r="M223" s="625"/>
      <c r="N223" s="594"/>
      <c r="O223" s="594"/>
      <c r="P223" s="593">
        <v>0</v>
      </c>
      <c r="Q223" s="593"/>
      <c r="R223" s="593">
        <v>0</v>
      </c>
      <c r="S223" s="593"/>
      <c r="T223" s="593">
        <v>0</v>
      </c>
      <c r="U223" s="593"/>
      <c r="V223" s="593">
        <v>0</v>
      </c>
      <c r="W223" s="593"/>
      <c r="X223" s="593">
        <v>0</v>
      </c>
      <c r="Y223" s="593"/>
      <c r="Z223" s="593">
        <v>0</v>
      </c>
      <c r="AA223" s="593"/>
      <c r="AB223" s="130" t="s">
        <v>749</v>
      </c>
      <c r="AC223" s="131"/>
      <c r="AD223" s="131"/>
      <c r="AE223" s="131"/>
      <c r="AF223" s="131"/>
      <c r="AG223" s="131"/>
      <c r="AH223" s="131"/>
      <c r="AI223" s="131"/>
      <c r="AJ223" s="131"/>
      <c r="AK223" s="131"/>
      <c r="AL223" s="570">
        <v>0</v>
      </c>
      <c r="AM223" s="571"/>
      <c r="AN223" s="572"/>
    </row>
    <row r="224" spans="1:40" ht="12" customHeight="1" x14ac:dyDescent="0.2">
      <c r="A224" s="130" t="s">
        <v>560</v>
      </c>
      <c r="B224" s="131"/>
      <c r="C224" s="131"/>
      <c r="D224" s="131"/>
      <c r="E224" s="131"/>
      <c r="F224" s="131"/>
      <c r="G224" s="131"/>
      <c r="H224" s="131"/>
      <c r="I224" s="131"/>
      <c r="J224" s="593">
        <v>0</v>
      </c>
      <c r="K224" s="593"/>
      <c r="L224" s="625"/>
      <c r="M224" s="625"/>
      <c r="N224" s="594"/>
      <c r="O224" s="594"/>
      <c r="P224" s="593">
        <v>0</v>
      </c>
      <c r="Q224" s="593"/>
      <c r="R224" s="593">
        <v>0</v>
      </c>
      <c r="S224" s="593"/>
      <c r="T224" s="593">
        <v>0</v>
      </c>
      <c r="U224" s="593"/>
      <c r="V224" s="593">
        <v>0</v>
      </c>
      <c r="W224" s="593"/>
      <c r="X224" s="593">
        <v>0</v>
      </c>
      <c r="Y224" s="593"/>
      <c r="Z224" s="593">
        <v>0</v>
      </c>
      <c r="AA224" s="593"/>
      <c r="AB224" s="130" t="s">
        <v>328</v>
      </c>
      <c r="AC224" s="131"/>
      <c r="AD224" s="131"/>
      <c r="AE224" s="131"/>
      <c r="AF224" s="131"/>
      <c r="AG224" s="131"/>
      <c r="AH224" s="131"/>
      <c r="AI224" s="131"/>
      <c r="AJ224" s="131"/>
      <c r="AK224" s="131"/>
      <c r="AL224" s="570">
        <v>0</v>
      </c>
      <c r="AM224" s="571"/>
      <c r="AN224" s="572"/>
    </row>
    <row r="225" spans="1:40" ht="12" customHeight="1" x14ac:dyDescent="0.2">
      <c r="A225" s="130" t="s">
        <v>561</v>
      </c>
      <c r="B225" s="131"/>
      <c r="C225" s="131"/>
      <c r="D225" s="131"/>
      <c r="E225" s="131"/>
      <c r="F225" s="131"/>
      <c r="G225" s="131"/>
      <c r="H225" s="131"/>
      <c r="I225" s="131"/>
      <c r="J225" s="593">
        <v>0</v>
      </c>
      <c r="K225" s="593"/>
      <c r="L225" s="625"/>
      <c r="M225" s="625"/>
      <c r="N225" s="594"/>
      <c r="O225" s="594"/>
      <c r="P225" s="593">
        <v>0</v>
      </c>
      <c r="Q225" s="593"/>
      <c r="R225" s="593">
        <v>0</v>
      </c>
      <c r="S225" s="593"/>
      <c r="T225" s="593">
        <v>0</v>
      </c>
      <c r="U225" s="593"/>
      <c r="V225" s="593">
        <v>0</v>
      </c>
      <c r="W225" s="593"/>
      <c r="X225" s="593">
        <v>0</v>
      </c>
      <c r="Y225" s="593"/>
      <c r="Z225" s="593">
        <v>0</v>
      </c>
      <c r="AA225" s="593"/>
      <c r="AB225" s="130" t="s">
        <v>601</v>
      </c>
      <c r="AC225" s="131"/>
      <c r="AD225" s="131"/>
      <c r="AE225" s="131"/>
      <c r="AF225" s="131"/>
      <c r="AG225" s="131"/>
      <c r="AH225" s="131"/>
      <c r="AI225" s="131"/>
      <c r="AJ225" s="131"/>
      <c r="AK225" s="131"/>
      <c r="AL225" s="570">
        <v>0</v>
      </c>
      <c r="AM225" s="571"/>
      <c r="AN225" s="572"/>
    </row>
    <row r="226" spans="1:40" ht="12" customHeight="1" thickBot="1" x14ac:dyDescent="0.25">
      <c r="A226" s="134" t="s">
        <v>562</v>
      </c>
      <c r="B226" s="135"/>
      <c r="C226" s="135"/>
      <c r="D226" s="135"/>
      <c r="E226" s="135"/>
      <c r="F226" s="135"/>
      <c r="G226" s="135"/>
      <c r="H226" s="135"/>
      <c r="I226" s="135"/>
      <c r="J226" s="630"/>
      <c r="K226" s="630"/>
      <c r="L226" s="629">
        <f>SUM(J220:K225)</f>
        <v>0</v>
      </c>
      <c r="M226" s="629"/>
      <c r="N226" s="594"/>
      <c r="O226" s="594"/>
      <c r="P226" s="593">
        <v>0</v>
      </c>
      <c r="Q226" s="593"/>
      <c r="R226" s="593">
        <v>0</v>
      </c>
      <c r="S226" s="593"/>
      <c r="T226" s="593">
        <v>0</v>
      </c>
      <c r="U226" s="593"/>
      <c r="V226" s="593">
        <v>0</v>
      </c>
      <c r="W226" s="593"/>
      <c r="X226" s="593">
        <v>0</v>
      </c>
      <c r="Y226" s="593"/>
      <c r="Z226" s="593">
        <v>0</v>
      </c>
      <c r="AA226" s="593"/>
      <c r="AB226" s="130" t="s">
        <v>329</v>
      </c>
      <c r="AC226" s="131"/>
      <c r="AD226" s="131"/>
      <c r="AE226" s="131"/>
      <c r="AF226" s="131"/>
      <c r="AG226" s="131"/>
      <c r="AH226" s="131"/>
      <c r="AI226" s="131"/>
      <c r="AJ226" s="131"/>
      <c r="AK226" s="131"/>
      <c r="AL226" s="570">
        <v>0</v>
      </c>
      <c r="AM226" s="571"/>
      <c r="AN226" s="572"/>
    </row>
    <row r="227" spans="1:40" ht="12" customHeight="1" thickTop="1" thickBot="1" x14ac:dyDescent="0.25">
      <c r="A227" s="122" t="s">
        <v>563</v>
      </c>
      <c r="B227" s="123"/>
      <c r="C227" s="123"/>
      <c r="D227" s="123"/>
      <c r="E227" s="123"/>
      <c r="F227" s="123"/>
      <c r="G227" s="123"/>
      <c r="H227" s="123"/>
      <c r="I227" s="123"/>
      <c r="J227" s="631"/>
      <c r="K227" s="631"/>
      <c r="L227" s="628">
        <f>L218-L226</f>
        <v>0</v>
      </c>
      <c r="M227" s="628"/>
      <c r="N227" s="603"/>
      <c r="O227" s="603"/>
      <c r="P227" s="604">
        <v>0</v>
      </c>
      <c r="Q227" s="604"/>
      <c r="R227" s="604">
        <v>0</v>
      </c>
      <c r="S227" s="604"/>
      <c r="T227" s="604">
        <v>0</v>
      </c>
      <c r="U227" s="604"/>
      <c r="V227" s="604">
        <v>0</v>
      </c>
      <c r="W227" s="604"/>
      <c r="X227" s="604">
        <v>0</v>
      </c>
      <c r="Y227" s="604"/>
      <c r="Z227" s="604">
        <v>0</v>
      </c>
      <c r="AA227" s="604"/>
      <c r="AB227" s="130" t="s">
        <v>603</v>
      </c>
      <c r="AC227" s="131"/>
      <c r="AD227" s="131"/>
      <c r="AE227" s="131"/>
      <c r="AF227" s="131"/>
      <c r="AG227" s="131"/>
      <c r="AH227" s="131"/>
      <c r="AI227" s="131"/>
      <c r="AJ227" s="131"/>
      <c r="AK227" s="131"/>
      <c r="AL227" s="570">
        <v>0</v>
      </c>
      <c r="AM227" s="571"/>
      <c r="AN227" s="572"/>
    </row>
    <row r="228" spans="1:40" ht="12" customHeight="1" thickTop="1" thickBot="1" x14ac:dyDescent="0.25">
      <c r="A228" s="133" t="s">
        <v>564</v>
      </c>
      <c r="B228" s="116"/>
      <c r="C228" s="116"/>
      <c r="D228" s="116"/>
      <c r="E228" s="116"/>
      <c r="F228" s="116"/>
      <c r="G228" s="116"/>
      <c r="H228" s="116"/>
      <c r="I228" s="116"/>
      <c r="J228" s="626"/>
      <c r="K228" s="626"/>
      <c r="L228" s="624"/>
      <c r="M228" s="624"/>
      <c r="N228" s="600" t="s">
        <v>189</v>
      </c>
      <c r="O228" s="601"/>
      <c r="P228" s="602">
        <f>SUM(P218:Q227)</f>
        <v>0</v>
      </c>
      <c r="Q228" s="603"/>
      <c r="R228" s="602">
        <f>SUM(R218:S227)</f>
        <v>0</v>
      </c>
      <c r="S228" s="603"/>
      <c r="T228" s="602">
        <f t="shared" ref="T228:Z228" si="28">SUM(T218:U227)</f>
        <v>0</v>
      </c>
      <c r="U228" s="603"/>
      <c r="V228" s="602">
        <f t="shared" si="28"/>
        <v>0</v>
      </c>
      <c r="W228" s="603"/>
      <c r="X228" s="602">
        <f t="shared" si="28"/>
        <v>0</v>
      </c>
      <c r="Y228" s="603"/>
      <c r="Z228" s="602">
        <f t="shared" si="28"/>
        <v>0</v>
      </c>
      <c r="AA228" s="603"/>
      <c r="AB228" s="130" t="s">
        <v>602</v>
      </c>
      <c r="AC228" s="131"/>
      <c r="AD228" s="131"/>
      <c r="AE228" s="131"/>
      <c r="AF228" s="131"/>
      <c r="AG228" s="131"/>
      <c r="AH228" s="131"/>
      <c r="AI228" s="131"/>
      <c r="AJ228" s="131"/>
      <c r="AK228" s="131"/>
      <c r="AL228" s="570">
        <v>0</v>
      </c>
      <c r="AM228" s="571"/>
      <c r="AN228" s="572"/>
    </row>
    <row r="229" spans="1:40" ht="12" customHeight="1" thickTop="1" x14ac:dyDescent="0.2">
      <c r="A229" s="130" t="s">
        <v>565</v>
      </c>
      <c r="B229" s="131"/>
      <c r="C229" s="131"/>
      <c r="D229" s="131"/>
      <c r="E229" s="131"/>
      <c r="F229" s="131"/>
      <c r="G229" s="131"/>
      <c r="H229" s="131"/>
      <c r="I229" s="131"/>
      <c r="J229" s="625">
        <f>Y179</f>
        <v>0</v>
      </c>
      <c r="K229" s="625"/>
      <c r="L229" s="625"/>
      <c r="M229" s="625"/>
      <c r="N229" s="157" t="str">
        <f>A234</f>
        <v>S.A.&amp;I. Form 2651R99 Entity: City Name City, 99</v>
      </c>
      <c r="W229" s="215"/>
      <c r="X229" s="639">
        <f ca="1">Coversheets!$BI$50</f>
        <v>41858.327887268519</v>
      </c>
      <c r="Y229" s="639"/>
      <c r="Z229" s="639"/>
      <c r="AA229" s="639"/>
      <c r="AB229" s="130" t="s">
        <v>604</v>
      </c>
      <c r="AC229" s="131"/>
      <c r="AD229" s="131"/>
      <c r="AE229" s="131"/>
      <c r="AF229" s="131"/>
      <c r="AG229" s="131"/>
      <c r="AH229" s="131"/>
      <c r="AI229" s="131"/>
      <c r="AJ229" s="131"/>
      <c r="AK229" s="131"/>
      <c r="AL229" s="570">
        <v>0</v>
      </c>
      <c r="AM229" s="571"/>
      <c r="AN229" s="572"/>
    </row>
    <row r="230" spans="1:40" ht="12" customHeight="1" x14ac:dyDescent="0.2">
      <c r="A230" s="130" t="s">
        <v>566</v>
      </c>
      <c r="B230" s="131"/>
      <c r="C230" s="131"/>
      <c r="D230" s="131"/>
      <c r="E230" s="131"/>
      <c r="F230" s="131"/>
      <c r="G230" s="131"/>
      <c r="H230" s="131"/>
      <c r="I230" s="131"/>
      <c r="J230" s="593">
        <v>0</v>
      </c>
      <c r="K230" s="593"/>
      <c r="L230" s="625"/>
      <c r="M230" s="625"/>
      <c r="W230" s="619"/>
      <c r="X230" s="619"/>
      <c r="Y230" s="619"/>
      <c r="Z230" s="619"/>
      <c r="AA230" s="619"/>
      <c r="AB230" s="130" t="s">
        <v>605</v>
      </c>
      <c r="AC230" s="131"/>
      <c r="AD230" s="131"/>
      <c r="AE230" s="131"/>
      <c r="AF230" s="131"/>
      <c r="AG230" s="131"/>
      <c r="AH230" s="131"/>
      <c r="AI230" s="131"/>
      <c r="AJ230" s="131"/>
      <c r="AK230" s="131"/>
      <c r="AL230" s="570">
        <v>0</v>
      </c>
      <c r="AM230" s="571"/>
      <c r="AN230" s="572"/>
    </row>
    <row r="231" spans="1:40" ht="12" customHeight="1" x14ac:dyDescent="0.2">
      <c r="A231" s="130" t="s">
        <v>567</v>
      </c>
      <c r="B231" s="131"/>
      <c r="C231" s="131"/>
      <c r="D231" s="131"/>
      <c r="E231" s="131"/>
      <c r="F231" s="131"/>
      <c r="G231" s="131"/>
      <c r="H231" s="131"/>
      <c r="I231" s="131"/>
      <c r="J231" s="625">
        <f>Y148</f>
        <v>0</v>
      </c>
      <c r="K231" s="625"/>
      <c r="L231" s="625"/>
      <c r="M231" s="625"/>
      <c r="W231" s="619"/>
      <c r="X231" s="619"/>
      <c r="Y231" s="619"/>
      <c r="Z231" s="619"/>
      <c r="AA231" s="619"/>
      <c r="AB231" s="130" t="s">
        <v>330</v>
      </c>
      <c r="AC231" s="131"/>
      <c r="AD231" s="131"/>
      <c r="AE231" s="131"/>
      <c r="AF231" s="131"/>
      <c r="AG231" s="131"/>
      <c r="AH231" s="131"/>
      <c r="AI231" s="131"/>
      <c r="AJ231" s="131"/>
      <c r="AK231" s="131"/>
      <c r="AL231" s="570">
        <v>0</v>
      </c>
      <c r="AM231" s="571"/>
      <c r="AN231" s="572"/>
    </row>
    <row r="232" spans="1:40" ht="12" customHeight="1" thickBot="1" x14ac:dyDescent="0.25">
      <c r="A232" s="134" t="s">
        <v>568</v>
      </c>
      <c r="B232" s="135"/>
      <c r="C232" s="135"/>
      <c r="D232" s="135"/>
      <c r="E232" s="135"/>
      <c r="F232" s="135"/>
      <c r="G232" s="135"/>
      <c r="H232" s="135"/>
      <c r="I232" s="135"/>
      <c r="J232" s="629"/>
      <c r="K232" s="629"/>
      <c r="L232" s="629">
        <f>SUM(J229:K231)</f>
        <v>0</v>
      </c>
      <c r="M232" s="629"/>
      <c r="W232" s="619"/>
      <c r="X232" s="619"/>
      <c r="Y232" s="619"/>
      <c r="Z232" s="619"/>
      <c r="AA232" s="619"/>
      <c r="AB232" s="130" t="s">
        <v>331</v>
      </c>
      <c r="AC232" s="131"/>
      <c r="AD232" s="131"/>
      <c r="AE232" s="131"/>
      <c r="AF232" s="131"/>
      <c r="AG232" s="131"/>
      <c r="AH232" s="131"/>
      <c r="AI232" s="131"/>
      <c r="AJ232" s="131"/>
      <c r="AK232" s="131"/>
      <c r="AL232" s="570">
        <v>0</v>
      </c>
      <c r="AM232" s="571"/>
      <c r="AN232" s="572"/>
    </row>
    <row r="233" spans="1:40" ht="12" customHeight="1" thickTop="1" thickBot="1" x14ac:dyDescent="0.25">
      <c r="A233" s="122" t="s">
        <v>569</v>
      </c>
      <c r="B233" s="123"/>
      <c r="C233" s="123"/>
      <c r="D233" s="123"/>
      <c r="E233" s="123"/>
      <c r="F233" s="123"/>
      <c r="G233" s="123"/>
      <c r="H233" s="123"/>
      <c r="I233" s="123"/>
      <c r="J233" s="628"/>
      <c r="K233" s="628"/>
      <c r="L233" s="628">
        <f>L227-L232</f>
        <v>0</v>
      </c>
      <c r="M233" s="628"/>
      <c r="W233" s="619"/>
      <c r="X233" s="619"/>
      <c r="Y233" s="619"/>
      <c r="Z233" s="619"/>
      <c r="AA233" s="619"/>
      <c r="AB233" s="144" t="s">
        <v>122</v>
      </c>
      <c r="AC233" s="140"/>
      <c r="AD233" s="140"/>
      <c r="AE233" s="140"/>
      <c r="AF233" s="140"/>
      <c r="AG233" s="140"/>
      <c r="AH233" s="140"/>
      <c r="AI233" s="140"/>
      <c r="AJ233" s="140"/>
      <c r="AK233" s="140"/>
      <c r="AL233" s="573">
        <f>SUM(AL221:AN232)</f>
        <v>0</v>
      </c>
      <c r="AM233" s="574"/>
      <c r="AN233" s="575"/>
    </row>
    <row r="234" spans="1:40" ht="12" customHeight="1" thickTop="1" x14ac:dyDescent="0.2">
      <c r="A234" s="157" t="str">
        <f>A180</f>
        <v>S.A.&amp;I. Form 2651R99 Entity: City Name City, 99</v>
      </c>
      <c r="J234" s="639">
        <f ca="1">Coversheets!$BI$50</f>
        <v>41858.327887268519</v>
      </c>
      <c r="K234" s="639"/>
      <c r="L234" s="639"/>
      <c r="M234" s="639"/>
      <c r="W234" s="619"/>
      <c r="X234" s="619"/>
      <c r="Y234" s="619"/>
      <c r="Z234" s="619"/>
      <c r="AA234" s="619"/>
      <c r="AB234" s="127" t="s">
        <v>123</v>
      </c>
      <c r="AC234" s="128"/>
      <c r="AD234" s="128"/>
      <c r="AE234" s="128"/>
      <c r="AF234" s="128"/>
      <c r="AG234" s="128"/>
      <c r="AH234" s="128"/>
      <c r="AI234" s="128"/>
      <c r="AJ234" s="128"/>
      <c r="AK234" s="128"/>
      <c r="AL234" s="567"/>
      <c r="AM234" s="568"/>
      <c r="AN234" s="569"/>
    </row>
    <row r="235" spans="1:40" ht="12" customHeight="1" x14ac:dyDescent="0.2">
      <c r="W235" s="619"/>
      <c r="X235" s="619"/>
      <c r="Y235" s="619"/>
      <c r="Z235" s="619"/>
      <c r="AA235" s="619"/>
      <c r="AB235" s="130" t="s">
        <v>606</v>
      </c>
      <c r="AC235" s="131"/>
      <c r="AD235" s="131"/>
      <c r="AE235" s="131"/>
      <c r="AF235" s="131"/>
      <c r="AG235" s="131"/>
      <c r="AH235" s="131"/>
      <c r="AI235" s="131"/>
      <c r="AJ235" s="131"/>
      <c r="AK235" s="131"/>
      <c r="AL235" s="570">
        <v>0</v>
      </c>
      <c r="AM235" s="571"/>
      <c r="AN235" s="572"/>
    </row>
    <row r="236" spans="1:40" ht="12" customHeight="1" thickBot="1" x14ac:dyDescent="0.25">
      <c r="W236" s="619"/>
      <c r="X236" s="619"/>
      <c r="Y236" s="619"/>
      <c r="Z236" s="619"/>
      <c r="AA236" s="619"/>
      <c r="AB236" s="139"/>
      <c r="AC236" s="140"/>
      <c r="AD236" s="140"/>
      <c r="AE236" s="140"/>
      <c r="AF236" s="140"/>
      <c r="AG236" s="140"/>
      <c r="AH236" s="140"/>
      <c r="AI236" s="140"/>
      <c r="AJ236" s="140"/>
      <c r="AK236" s="140"/>
      <c r="AL236" s="573"/>
      <c r="AM236" s="574"/>
      <c r="AN236" s="575"/>
    </row>
    <row r="237" spans="1:40" ht="12" customHeight="1" thickTop="1" thickBot="1" x14ac:dyDescent="0.25">
      <c r="W237" s="619"/>
      <c r="X237" s="619"/>
      <c r="Y237" s="619"/>
      <c r="Z237" s="619"/>
      <c r="AA237" s="619"/>
      <c r="AB237" s="166" t="s">
        <v>671</v>
      </c>
      <c r="AC237" s="123"/>
      <c r="AD237" s="123"/>
      <c r="AE237" s="123"/>
      <c r="AF237" s="123"/>
      <c r="AG237" s="123"/>
      <c r="AH237" s="123"/>
      <c r="AI237" s="123"/>
      <c r="AJ237" s="123"/>
      <c r="AK237" s="123"/>
      <c r="AL237" s="590">
        <f>AL235+AL233+AL219+AL191</f>
        <v>0</v>
      </c>
      <c r="AM237" s="591"/>
      <c r="AN237" s="592"/>
    </row>
    <row r="238" spans="1:40" ht="12" customHeight="1" thickTop="1" x14ac:dyDescent="0.2">
      <c r="W238" s="619"/>
      <c r="X238" s="619"/>
      <c r="Y238" s="619"/>
      <c r="Z238" s="619"/>
      <c r="AA238" s="619"/>
      <c r="AB238" s="157" t="str">
        <f>N229</f>
        <v>S.A.&amp;I. Form 2651R99 Entity: City Name City, 99</v>
      </c>
      <c r="AK238" s="639">
        <f ca="1">Coversheets!$BI$50</f>
        <v>41858.327887268519</v>
      </c>
      <c r="AL238" s="639"/>
      <c r="AM238" s="639"/>
      <c r="AN238" s="639"/>
    </row>
    <row r="239" spans="1:40" ht="12" customHeight="1" x14ac:dyDescent="0.2">
      <c r="W239" s="619"/>
      <c r="X239" s="619"/>
      <c r="Y239" s="619"/>
      <c r="Z239" s="619"/>
      <c r="AA239" s="619"/>
    </row>
    <row r="263" spans="2:2" ht="12" customHeight="1" x14ac:dyDescent="0.2">
      <c r="B263" s="167"/>
    </row>
  </sheetData>
  <mergeCells count="1666">
    <mergeCell ref="W238:X238"/>
    <mergeCell ref="Y238:AA238"/>
    <mergeCell ref="AK238:AN238"/>
    <mergeCell ref="W239:X239"/>
    <mergeCell ref="Y239:AA239"/>
    <mergeCell ref="W236:X236"/>
    <mergeCell ref="Y236:AA236"/>
    <mergeCell ref="AL236:AN236"/>
    <mergeCell ref="W237:X237"/>
    <mergeCell ref="Y237:AA237"/>
    <mergeCell ref="AL237:AN237"/>
    <mergeCell ref="J234:M234"/>
    <mergeCell ref="W234:X234"/>
    <mergeCell ref="Y234:AA234"/>
    <mergeCell ref="AL234:AN234"/>
    <mergeCell ref="W235:X235"/>
    <mergeCell ref="Y235:AA235"/>
    <mergeCell ref="AL235:AN235"/>
    <mergeCell ref="J232:K232"/>
    <mergeCell ref="L232:M232"/>
    <mergeCell ref="W232:X232"/>
    <mergeCell ref="Y232:AA232"/>
    <mergeCell ref="AL232:AN232"/>
    <mergeCell ref="J233:K233"/>
    <mergeCell ref="L233:M233"/>
    <mergeCell ref="W233:X233"/>
    <mergeCell ref="Y233:AA233"/>
    <mergeCell ref="AL233:AN233"/>
    <mergeCell ref="J230:K230"/>
    <mergeCell ref="L230:M230"/>
    <mergeCell ref="W230:X230"/>
    <mergeCell ref="Y230:AA230"/>
    <mergeCell ref="AL230:AN230"/>
    <mergeCell ref="J231:K231"/>
    <mergeCell ref="L231:M231"/>
    <mergeCell ref="W231:X231"/>
    <mergeCell ref="Y231:AA231"/>
    <mergeCell ref="AL231:AN231"/>
    <mergeCell ref="Z228:AA228"/>
    <mergeCell ref="AL228:AN228"/>
    <mergeCell ref="J229:K229"/>
    <mergeCell ref="L229:M229"/>
    <mergeCell ref="X229:AA229"/>
    <mergeCell ref="AL229:AN229"/>
    <mergeCell ref="Z227:AA227"/>
    <mergeCell ref="AL227:AN227"/>
    <mergeCell ref="J228:K228"/>
    <mergeCell ref="L228:M228"/>
    <mergeCell ref="N228:O228"/>
    <mergeCell ref="P228:Q228"/>
    <mergeCell ref="R228:S228"/>
    <mergeCell ref="T228:U228"/>
    <mergeCell ref="V228:W228"/>
    <mergeCell ref="X228:Y228"/>
    <mergeCell ref="Z226:AA226"/>
    <mergeCell ref="AL226:AN226"/>
    <mergeCell ref="J227:K227"/>
    <mergeCell ref="L227:M227"/>
    <mergeCell ref="N227:O227"/>
    <mergeCell ref="P227:Q227"/>
    <mergeCell ref="R227:S227"/>
    <mergeCell ref="T227:U227"/>
    <mergeCell ref="V227:W227"/>
    <mergeCell ref="X227:Y227"/>
    <mergeCell ref="Z225:AA225"/>
    <mergeCell ref="AL225:AN225"/>
    <mergeCell ref="J226:K226"/>
    <mergeCell ref="L226:M226"/>
    <mergeCell ref="N226:O226"/>
    <mergeCell ref="P226:Q226"/>
    <mergeCell ref="R226:S226"/>
    <mergeCell ref="T226:U226"/>
    <mergeCell ref="V226:W226"/>
    <mergeCell ref="X226:Y226"/>
    <mergeCell ref="Z224:AA224"/>
    <mergeCell ref="AL224:AN224"/>
    <mergeCell ref="J225:K225"/>
    <mergeCell ref="L225:M225"/>
    <mergeCell ref="N225:O225"/>
    <mergeCell ref="P225:Q225"/>
    <mergeCell ref="R225:S225"/>
    <mergeCell ref="T225:U225"/>
    <mergeCell ref="V225:W225"/>
    <mergeCell ref="X225:Y225"/>
    <mergeCell ref="Z223:AA223"/>
    <mergeCell ref="AL223:AN223"/>
    <mergeCell ref="J224:K224"/>
    <mergeCell ref="L224:M224"/>
    <mergeCell ref="N224:O224"/>
    <mergeCell ref="P224:Q224"/>
    <mergeCell ref="R224:S224"/>
    <mergeCell ref="T224:U224"/>
    <mergeCell ref="V224:W224"/>
    <mergeCell ref="X224:Y224"/>
    <mergeCell ref="Z222:AA222"/>
    <mergeCell ref="AL222:AN222"/>
    <mergeCell ref="J223:K223"/>
    <mergeCell ref="L223:M223"/>
    <mergeCell ref="N223:O223"/>
    <mergeCell ref="P223:Q223"/>
    <mergeCell ref="R223:S223"/>
    <mergeCell ref="T223:U223"/>
    <mergeCell ref="V223:W223"/>
    <mergeCell ref="X223:Y223"/>
    <mergeCell ref="P218:Q218"/>
    <mergeCell ref="R218:S218"/>
    <mergeCell ref="T218:U218"/>
    <mergeCell ref="V218:W218"/>
    <mergeCell ref="X218:Y218"/>
    <mergeCell ref="Z221:AA221"/>
    <mergeCell ref="AL221:AN221"/>
    <mergeCell ref="J222:K222"/>
    <mergeCell ref="L222:M222"/>
    <mergeCell ref="N222:O222"/>
    <mergeCell ref="P222:Q222"/>
    <mergeCell ref="R222:S222"/>
    <mergeCell ref="T222:U222"/>
    <mergeCell ref="V222:W222"/>
    <mergeCell ref="X222:Y222"/>
    <mergeCell ref="Z220:AA220"/>
    <mergeCell ref="AL220:AN220"/>
    <mergeCell ref="J221:K221"/>
    <mergeCell ref="L221:M221"/>
    <mergeCell ref="N221:O221"/>
    <mergeCell ref="P221:Q221"/>
    <mergeCell ref="R221:S221"/>
    <mergeCell ref="T221:U221"/>
    <mergeCell ref="V221:W221"/>
    <mergeCell ref="X221:Y221"/>
    <mergeCell ref="X215:Y215"/>
    <mergeCell ref="Z215:AA215"/>
    <mergeCell ref="AL215:AN215"/>
    <mergeCell ref="J216:K216"/>
    <mergeCell ref="L216:M216"/>
    <mergeCell ref="P216:Q216"/>
    <mergeCell ref="R216:S216"/>
    <mergeCell ref="T216:U216"/>
    <mergeCell ref="V216:W216"/>
    <mergeCell ref="Z219:AA219"/>
    <mergeCell ref="AL219:AN219"/>
    <mergeCell ref="J220:K220"/>
    <mergeCell ref="L220:M220"/>
    <mergeCell ref="N220:O220"/>
    <mergeCell ref="P220:Q220"/>
    <mergeCell ref="R220:S220"/>
    <mergeCell ref="T220:U220"/>
    <mergeCell ref="V220:W220"/>
    <mergeCell ref="X220:Y220"/>
    <mergeCell ref="Z218:AA218"/>
    <mergeCell ref="AL218:AN218"/>
    <mergeCell ref="J219:K219"/>
    <mergeCell ref="L219:M219"/>
    <mergeCell ref="N219:O219"/>
    <mergeCell ref="P219:Q219"/>
    <mergeCell ref="R219:S219"/>
    <mergeCell ref="T219:U219"/>
    <mergeCell ref="V219:W219"/>
    <mergeCell ref="X219:Y219"/>
    <mergeCell ref="J218:K218"/>
    <mergeCell ref="L218:M218"/>
    <mergeCell ref="N218:O218"/>
    <mergeCell ref="J214:K214"/>
    <mergeCell ref="L214:M214"/>
    <mergeCell ref="W214:X214"/>
    <mergeCell ref="Y214:AA214"/>
    <mergeCell ref="AL214:AN214"/>
    <mergeCell ref="J215:K215"/>
    <mergeCell ref="L215:M215"/>
    <mergeCell ref="N215:O217"/>
    <mergeCell ref="P215:Q215"/>
    <mergeCell ref="R215:S215"/>
    <mergeCell ref="Z217:AA217"/>
    <mergeCell ref="AL217:AN217"/>
    <mergeCell ref="J212:K212"/>
    <mergeCell ref="L212:M212"/>
    <mergeCell ref="W212:X212"/>
    <mergeCell ref="Y212:AA212"/>
    <mergeCell ref="AL212:AN212"/>
    <mergeCell ref="J213:M213"/>
    <mergeCell ref="W213:X213"/>
    <mergeCell ref="Y213:AA213"/>
    <mergeCell ref="AL213:AN213"/>
    <mergeCell ref="X216:Y216"/>
    <mergeCell ref="Z216:AA216"/>
    <mergeCell ref="AL216:AN216"/>
    <mergeCell ref="J217:K217"/>
    <mergeCell ref="L217:M217"/>
    <mergeCell ref="P217:Q217"/>
    <mergeCell ref="R217:S217"/>
    <mergeCell ref="T217:U217"/>
    <mergeCell ref="V217:W217"/>
    <mergeCell ref="X217:Y217"/>
    <mergeCell ref="T215:W215"/>
    <mergeCell ref="J210:K210"/>
    <mergeCell ref="L210:M210"/>
    <mergeCell ref="W210:X210"/>
    <mergeCell ref="Y210:AA210"/>
    <mergeCell ref="AL210:AN210"/>
    <mergeCell ref="J211:K211"/>
    <mergeCell ref="L211:M211"/>
    <mergeCell ref="W211:X211"/>
    <mergeCell ref="Y211:AA211"/>
    <mergeCell ref="AL211:AN211"/>
    <mergeCell ref="J208:K208"/>
    <mergeCell ref="L208:M208"/>
    <mergeCell ref="W208:X208"/>
    <mergeCell ref="Y208:AA208"/>
    <mergeCell ref="AL208:AN208"/>
    <mergeCell ref="J209:K209"/>
    <mergeCell ref="L209:M209"/>
    <mergeCell ref="W209:X209"/>
    <mergeCell ref="Y209:AA209"/>
    <mergeCell ref="AL209:AN209"/>
    <mergeCell ref="J206:K206"/>
    <mergeCell ref="L206:M206"/>
    <mergeCell ref="W206:X206"/>
    <mergeCell ref="Y206:AA206"/>
    <mergeCell ref="AL206:AN206"/>
    <mergeCell ref="J207:K207"/>
    <mergeCell ref="L207:M207"/>
    <mergeCell ref="W207:X207"/>
    <mergeCell ref="Y207:AA207"/>
    <mergeCell ref="AL207:AN207"/>
    <mergeCell ref="J204:K204"/>
    <mergeCell ref="L204:M204"/>
    <mergeCell ref="W204:X204"/>
    <mergeCell ref="Y204:AA204"/>
    <mergeCell ref="AL204:AN204"/>
    <mergeCell ref="J205:K205"/>
    <mergeCell ref="L205:M205"/>
    <mergeCell ref="W205:X205"/>
    <mergeCell ref="Y205:AA205"/>
    <mergeCell ref="AL205:AN205"/>
    <mergeCell ref="J202:K202"/>
    <mergeCell ref="L202:M202"/>
    <mergeCell ref="W202:X202"/>
    <mergeCell ref="Y202:AA202"/>
    <mergeCell ref="AL202:AN202"/>
    <mergeCell ref="J203:K203"/>
    <mergeCell ref="L203:M203"/>
    <mergeCell ref="W203:X203"/>
    <mergeCell ref="Y203:AA203"/>
    <mergeCell ref="AL203:AN203"/>
    <mergeCell ref="J200:K200"/>
    <mergeCell ref="L200:M200"/>
    <mergeCell ref="W200:X200"/>
    <mergeCell ref="Y200:AA200"/>
    <mergeCell ref="AL200:AN200"/>
    <mergeCell ref="J201:K201"/>
    <mergeCell ref="L201:M201"/>
    <mergeCell ref="W201:X201"/>
    <mergeCell ref="Y201:AA201"/>
    <mergeCell ref="AL201:AN201"/>
    <mergeCell ref="AL198:AN198"/>
    <mergeCell ref="J199:K199"/>
    <mergeCell ref="L199:M199"/>
    <mergeCell ref="O199:P199"/>
    <mergeCell ref="Q199:S199"/>
    <mergeCell ref="U199:V199"/>
    <mergeCell ref="W199:X199"/>
    <mergeCell ref="Y199:AA199"/>
    <mergeCell ref="AL199:AN199"/>
    <mergeCell ref="J198:K198"/>
    <mergeCell ref="L198:M198"/>
    <mergeCell ref="O198:P198"/>
    <mergeCell ref="Q198:S198"/>
    <mergeCell ref="W198:X198"/>
    <mergeCell ref="Y198:AA198"/>
    <mergeCell ref="J196:K196"/>
    <mergeCell ref="L196:M196"/>
    <mergeCell ref="W196:X196"/>
    <mergeCell ref="Y196:AA196"/>
    <mergeCell ref="AL196:AN196"/>
    <mergeCell ref="J197:K197"/>
    <mergeCell ref="L197:M197"/>
    <mergeCell ref="W197:X197"/>
    <mergeCell ref="Y197:AA197"/>
    <mergeCell ref="AL197:AN197"/>
    <mergeCell ref="J194:K194"/>
    <mergeCell ref="L194:M194"/>
    <mergeCell ref="W194:X194"/>
    <mergeCell ref="Y194:AA194"/>
    <mergeCell ref="AL194:AN194"/>
    <mergeCell ref="J195:K195"/>
    <mergeCell ref="L195:M195"/>
    <mergeCell ref="W195:X195"/>
    <mergeCell ref="Y195:AA195"/>
    <mergeCell ref="AL195:AN195"/>
    <mergeCell ref="J192:K192"/>
    <mergeCell ref="L192:M192"/>
    <mergeCell ref="W192:X192"/>
    <mergeCell ref="Y192:AA192"/>
    <mergeCell ref="AL192:AN192"/>
    <mergeCell ref="J193:K193"/>
    <mergeCell ref="L193:M193"/>
    <mergeCell ref="W193:X193"/>
    <mergeCell ref="Y193:AA193"/>
    <mergeCell ref="AL193:AN193"/>
    <mergeCell ref="J190:K190"/>
    <mergeCell ref="L190:M190"/>
    <mergeCell ref="W190:X190"/>
    <mergeCell ref="Y190:AA190"/>
    <mergeCell ref="AL190:AN190"/>
    <mergeCell ref="J191:K191"/>
    <mergeCell ref="L191:M191"/>
    <mergeCell ref="W191:X191"/>
    <mergeCell ref="Y191:AA191"/>
    <mergeCell ref="AL191:AN191"/>
    <mergeCell ref="J189:K189"/>
    <mergeCell ref="L189:M189"/>
    <mergeCell ref="N189:V189"/>
    <mergeCell ref="W189:X189"/>
    <mergeCell ref="Y189:AA189"/>
    <mergeCell ref="AL189:AN189"/>
    <mergeCell ref="J187:K187"/>
    <mergeCell ref="L187:M187"/>
    <mergeCell ref="W187:X187"/>
    <mergeCell ref="Y187:AA187"/>
    <mergeCell ref="AL187:AN187"/>
    <mergeCell ref="J188:K188"/>
    <mergeCell ref="L188:M188"/>
    <mergeCell ref="W188:X188"/>
    <mergeCell ref="Y188:AA188"/>
    <mergeCell ref="AL188:AN188"/>
    <mergeCell ref="J185:M185"/>
    <mergeCell ref="W185:AA185"/>
    <mergeCell ref="AL185:AN185"/>
    <mergeCell ref="J186:K186"/>
    <mergeCell ref="L186:M186"/>
    <mergeCell ref="W186:X186"/>
    <mergeCell ref="Y186:AA186"/>
    <mergeCell ref="AL186:AN186"/>
    <mergeCell ref="AB181:AN181"/>
    <mergeCell ref="A182:M182"/>
    <mergeCell ref="N182:AA182"/>
    <mergeCell ref="AB182:AN182"/>
    <mergeCell ref="W184:X184"/>
    <mergeCell ref="Y184:AA184"/>
    <mergeCell ref="AL184:AN184"/>
    <mergeCell ref="L179:M179"/>
    <mergeCell ref="Y179:AA179"/>
    <mergeCell ref="J180:M180"/>
    <mergeCell ref="X180:AA180"/>
    <mergeCell ref="A181:M181"/>
    <mergeCell ref="N181:AA181"/>
    <mergeCell ref="L176:M176"/>
    <mergeCell ref="Y176:AA176"/>
    <mergeCell ref="L177:M177"/>
    <mergeCell ref="Y177:AA177"/>
    <mergeCell ref="L178:M178"/>
    <mergeCell ref="Y178:AA178"/>
    <mergeCell ref="L173:M173"/>
    <mergeCell ref="Y173:AA173"/>
    <mergeCell ref="L174:M174"/>
    <mergeCell ref="Y174:AA174"/>
    <mergeCell ref="L175:M175"/>
    <mergeCell ref="Y175:AA175"/>
    <mergeCell ref="L171:M171"/>
    <mergeCell ref="Y171:AA171"/>
    <mergeCell ref="AO169:AP169"/>
    <mergeCell ref="AQ169:AR169"/>
    <mergeCell ref="AS169:AT169"/>
    <mergeCell ref="L172:M172"/>
    <mergeCell ref="Y172:AA172"/>
    <mergeCell ref="Y169:AA169"/>
    <mergeCell ref="AI169:AJ169"/>
    <mergeCell ref="AK169:AL169"/>
    <mergeCell ref="BA169:BB169"/>
    <mergeCell ref="L170:M170"/>
    <mergeCell ref="Y170:AA170"/>
    <mergeCell ref="AK170:AN170"/>
    <mergeCell ref="AY170:BB170"/>
    <mergeCell ref="BA168:BB168"/>
    <mergeCell ref="L169:M169"/>
    <mergeCell ref="AM169:AN169"/>
    <mergeCell ref="AU169:AV169"/>
    <mergeCell ref="AW169:AX169"/>
    <mergeCell ref="AY169:AZ169"/>
    <mergeCell ref="AS168:AT168"/>
    <mergeCell ref="AW167:AX167"/>
    <mergeCell ref="AY167:AZ167"/>
    <mergeCell ref="AU168:AV168"/>
    <mergeCell ref="AW168:AX168"/>
    <mergeCell ref="AY168:AZ168"/>
    <mergeCell ref="BA167:BB167"/>
    <mergeCell ref="L168:M168"/>
    <mergeCell ref="Y168:AA168"/>
    <mergeCell ref="AI168:AJ168"/>
    <mergeCell ref="AK168:AL168"/>
    <mergeCell ref="AM168:AN168"/>
    <mergeCell ref="AO168:AP168"/>
    <mergeCell ref="AQ168:AR168"/>
    <mergeCell ref="BA166:BB166"/>
    <mergeCell ref="L167:M167"/>
    <mergeCell ref="Y167:AA167"/>
    <mergeCell ref="AI167:AJ167"/>
    <mergeCell ref="AK167:AL167"/>
    <mergeCell ref="AM167:AN167"/>
    <mergeCell ref="AO167:AP167"/>
    <mergeCell ref="AQ167:AR167"/>
    <mergeCell ref="AS167:AT167"/>
    <mergeCell ref="AU167:AV167"/>
    <mergeCell ref="AO166:AP166"/>
    <mergeCell ref="AQ166:AR166"/>
    <mergeCell ref="AS166:AT166"/>
    <mergeCell ref="AU166:AV166"/>
    <mergeCell ref="AW166:AX166"/>
    <mergeCell ref="AY166:AZ166"/>
    <mergeCell ref="AS165:AT165"/>
    <mergeCell ref="AU165:AV165"/>
    <mergeCell ref="AW165:AX165"/>
    <mergeCell ref="AY165:AZ165"/>
    <mergeCell ref="BA165:BB165"/>
    <mergeCell ref="L166:M166"/>
    <mergeCell ref="Y166:AA166"/>
    <mergeCell ref="AI166:AJ166"/>
    <mergeCell ref="AK166:AL166"/>
    <mergeCell ref="AM166:AN166"/>
    <mergeCell ref="AW164:AX164"/>
    <mergeCell ref="AY164:AZ164"/>
    <mergeCell ref="BA164:BB164"/>
    <mergeCell ref="L165:M165"/>
    <mergeCell ref="Y165:AA165"/>
    <mergeCell ref="AI165:AJ165"/>
    <mergeCell ref="AK165:AL165"/>
    <mergeCell ref="AM165:AN165"/>
    <mergeCell ref="AO165:AP165"/>
    <mergeCell ref="AQ165:AR165"/>
    <mergeCell ref="BA163:BB163"/>
    <mergeCell ref="L164:M164"/>
    <mergeCell ref="Y164:AA164"/>
    <mergeCell ref="AI164:AJ164"/>
    <mergeCell ref="AK164:AL164"/>
    <mergeCell ref="AM164:AN164"/>
    <mergeCell ref="AO164:AP164"/>
    <mergeCell ref="AQ164:AR164"/>
    <mergeCell ref="AS164:AT164"/>
    <mergeCell ref="AU164:AV164"/>
    <mergeCell ref="AO163:AP163"/>
    <mergeCell ref="AQ163:AR163"/>
    <mergeCell ref="AS163:AT163"/>
    <mergeCell ref="AU163:AV163"/>
    <mergeCell ref="AW163:AX163"/>
    <mergeCell ref="AY163:AZ163"/>
    <mergeCell ref="AS162:AT162"/>
    <mergeCell ref="AU162:AV162"/>
    <mergeCell ref="AW162:AX162"/>
    <mergeCell ref="AY162:AZ162"/>
    <mergeCell ref="BA162:BB162"/>
    <mergeCell ref="L163:M163"/>
    <mergeCell ref="Y163:AA163"/>
    <mergeCell ref="AI163:AJ163"/>
    <mergeCell ref="AK163:AL163"/>
    <mergeCell ref="AM163:AN163"/>
    <mergeCell ref="BA161:BB161"/>
    <mergeCell ref="D162:E162"/>
    <mergeCell ref="F162:G162"/>
    <mergeCell ref="J162:K162"/>
    <mergeCell ref="L162:M162"/>
    <mergeCell ref="AI162:AJ162"/>
    <mergeCell ref="AK162:AL162"/>
    <mergeCell ref="AM162:AN162"/>
    <mergeCell ref="AO162:AP162"/>
    <mergeCell ref="AQ162:AR162"/>
    <mergeCell ref="AO161:AP161"/>
    <mergeCell ref="AQ161:AR161"/>
    <mergeCell ref="AS161:AT161"/>
    <mergeCell ref="AU161:AV161"/>
    <mergeCell ref="AW161:AX161"/>
    <mergeCell ref="AY161:AZ161"/>
    <mergeCell ref="AW160:AX160"/>
    <mergeCell ref="AY160:AZ160"/>
    <mergeCell ref="BA160:BB160"/>
    <mergeCell ref="D161:E161"/>
    <mergeCell ref="F161:G161"/>
    <mergeCell ref="J161:K161"/>
    <mergeCell ref="L161:M161"/>
    <mergeCell ref="AI161:AJ161"/>
    <mergeCell ref="AK161:AL161"/>
    <mergeCell ref="AM161:AN161"/>
    <mergeCell ref="AK160:AL160"/>
    <mergeCell ref="AM160:AN160"/>
    <mergeCell ref="AO160:AP160"/>
    <mergeCell ref="AQ160:AR160"/>
    <mergeCell ref="AS160:AT160"/>
    <mergeCell ref="AU160:AV160"/>
    <mergeCell ref="AS159:AT159"/>
    <mergeCell ref="AU159:AV159"/>
    <mergeCell ref="AW159:AX159"/>
    <mergeCell ref="AY159:AZ159"/>
    <mergeCell ref="BA159:BB159"/>
    <mergeCell ref="D160:E160"/>
    <mergeCell ref="F160:G160"/>
    <mergeCell ref="J160:K160"/>
    <mergeCell ref="L160:M160"/>
    <mergeCell ref="AI160:AJ160"/>
    <mergeCell ref="D159:E159"/>
    <mergeCell ref="F159:G159"/>
    <mergeCell ref="J159:K159"/>
    <mergeCell ref="L159:M159"/>
    <mergeCell ref="AO159:AP159"/>
    <mergeCell ref="AQ159:AR159"/>
    <mergeCell ref="AW157:AX157"/>
    <mergeCell ref="AY157:AZ157"/>
    <mergeCell ref="BA157:BB157"/>
    <mergeCell ref="D158:E158"/>
    <mergeCell ref="F158:G158"/>
    <mergeCell ref="J158:K158"/>
    <mergeCell ref="L158:M158"/>
    <mergeCell ref="AO158:BB158"/>
    <mergeCell ref="AY156:AZ156"/>
    <mergeCell ref="BA156:BB156"/>
    <mergeCell ref="D157:E157"/>
    <mergeCell ref="F157:G157"/>
    <mergeCell ref="J157:K157"/>
    <mergeCell ref="L157:M157"/>
    <mergeCell ref="AO157:AP157"/>
    <mergeCell ref="AQ157:AR157"/>
    <mergeCell ref="AS157:AT157"/>
    <mergeCell ref="AU157:AV157"/>
    <mergeCell ref="BA155:BB155"/>
    <mergeCell ref="D156:E156"/>
    <mergeCell ref="F156:G156"/>
    <mergeCell ref="J156:K156"/>
    <mergeCell ref="L156:M156"/>
    <mergeCell ref="AO156:AP156"/>
    <mergeCell ref="AQ156:AR156"/>
    <mergeCell ref="AS156:AT156"/>
    <mergeCell ref="AU156:AV156"/>
    <mergeCell ref="AW156:AX156"/>
    <mergeCell ref="AO155:AP155"/>
    <mergeCell ref="AQ155:AR155"/>
    <mergeCell ref="AS155:AT155"/>
    <mergeCell ref="AU155:AV155"/>
    <mergeCell ref="AW155:AX155"/>
    <mergeCell ref="AY155:AZ155"/>
    <mergeCell ref="AY154:AZ154"/>
    <mergeCell ref="BA154:BB154"/>
    <mergeCell ref="D155:E155"/>
    <mergeCell ref="F155:G155"/>
    <mergeCell ref="J155:K155"/>
    <mergeCell ref="L155:M155"/>
    <mergeCell ref="AG155:AH155"/>
    <mergeCell ref="AI155:AJ155"/>
    <mergeCell ref="AK155:AL155"/>
    <mergeCell ref="AM155:AN155"/>
    <mergeCell ref="AM154:AN154"/>
    <mergeCell ref="AO154:AP154"/>
    <mergeCell ref="AQ154:AR154"/>
    <mergeCell ref="AS154:AT154"/>
    <mergeCell ref="AU154:AV154"/>
    <mergeCell ref="AW154:AX154"/>
    <mergeCell ref="AW153:AX153"/>
    <mergeCell ref="AY153:AZ153"/>
    <mergeCell ref="BA153:BB153"/>
    <mergeCell ref="D154:E154"/>
    <mergeCell ref="F154:G154"/>
    <mergeCell ref="J154:K154"/>
    <mergeCell ref="L154:M154"/>
    <mergeCell ref="AG154:AH154"/>
    <mergeCell ref="AI154:AJ154"/>
    <mergeCell ref="AK154:AL154"/>
    <mergeCell ref="AK153:AL153"/>
    <mergeCell ref="AM153:AN153"/>
    <mergeCell ref="AO153:AP153"/>
    <mergeCell ref="AQ153:AR153"/>
    <mergeCell ref="AS153:AT153"/>
    <mergeCell ref="AU153:AV153"/>
    <mergeCell ref="D153:E153"/>
    <mergeCell ref="F153:G153"/>
    <mergeCell ref="J153:K153"/>
    <mergeCell ref="L153:M153"/>
    <mergeCell ref="AG153:AH153"/>
    <mergeCell ref="AI153:AJ153"/>
    <mergeCell ref="AQ152:AR152"/>
    <mergeCell ref="AS152:AT152"/>
    <mergeCell ref="AU152:AV152"/>
    <mergeCell ref="AW152:AX152"/>
    <mergeCell ref="AY152:AZ152"/>
    <mergeCell ref="BA152:BB152"/>
    <mergeCell ref="BA151:BB151"/>
    <mergeCell ref="D152:E152"/>
    <mergeCell ref="F152:G152"/>
    <mergeCell ref="J152:K152"/>
    <mergeCell ref="L152:M152"/>
    <mergeCell ref="AG152:AH152"/>
    <mergeCell ref="AI152:AJ152"/>
    <mergeCell ref="AK152:AL152"/>
    <mergeCell ref="AM152:AN152"/>
    <mergeCell ref="AO152:AP152"/>
    <mergeCell ref="AO151:AP151"/>
    <mergeCell ref="AQ151:AR151"/>
    <mergeCell ref="AS151:AT151"/>
    <mergeCell ref="AU151:AV151"/>
    <mergeCell ref="AW151:AX151"/>
    <mergeCell ref="AY151:AZ151"/>
    <mergeCell ref="AU150:AV150"/>
    <mergeCell ref="AW150:AX150"/>
    <mergeCell ref="AY150:AZ150"/>
    <mergeCell ref="BA150:BB150"/>
    <mergeCell ref="L151:M151"/>
    <mergeCell ref="Y151:AA151"/>
    <mergeCell ref="AG151:AH151"/>
    <mergeCell ref="AI151:AJ151"/>
    <mergeCell ref="AK151:AL151"/>
    <mergeCell ref="AM151:AN151"/>
    <mergeCell ref="BA149:BB149"/>
    <mergeCell ref="L150:M150"/>
    <mergeCell ref="Y150:AA150"/>
    <mergeCell ref="AG150:AH150"/>
    <mergeCell ref="AI150:AJ150"/>
    <mergeCell ref="AK150:AL150"/>
    <mergeCell ref="AM150:AN150"/>
    <mergeCell ref="AO150:AP150"/>
    <mergeCell ref="AQ150:AR150"/>
    <mergeCell ref="AS150:AT150"/>
    <mergeCell ref="AO149:AP149"/>
    <mergeCell ref="AQ149:AR149"/>
    <mergeCell ref="AS149:AT149"/>
    <mergeCell ref="AU149:AV149"/>
    <mergeCell ref="AW149:AX149"/>
    <mergeCell ref="AY149:AZ149"/>
    <mergeCell ref="AU148:AV148"/>
    <mergeCell ref="AW148:AX148"/>
    <mergeCell ref="AY148:AZ148"/>
    <mergeCell ref="BA148:BB148"/>
    <mergeCell ref="L149:M149"/>
    <mergeCell ref="Y149:AA149"/>
    <mergeCell ref="AG149:AH149"/>
    <mergeCell ref="AI149:AJ149"/>
    <mergeCell ref="AK149:AL149"/>
    <mergeCell ref="AM149:AN149"/>
    <mergeCell ref="BA147:BB147"/>
    <mergeCell ref="L148:M148"/>
    <mergeCell ref="Y148:AA148"/>
    <mergeCell ref="AG148:AH148"/>
    <mergeCell ref="AI148:AJ148"/>
    <mergeCell ref="AK148:AL148"/>
    <mergeCell ref="AM148:AN148"/>
    <mergeCell ref="AO148:AP148"/>
    <mergeCell ref="AQ148:AR148"/>
    <mergeCell ref="AS148:AT148"/>
    <mergeCell ref="AO147:AP147"/>
    <mergeCell ref="AQ147:AR147"/>
    <mergeCell ref="AS147:AT147"/>
    <mergeCell ref="AU147:AV147"/>
    <mergeCell ref="AW147:AX147"/>
    <mergeCell ref="AY147:AZ147"/>
    <mergeCell ref="AU146:AV146"/>
    <mergeCell ref="AW146:AX146"/>
    <mergeCell ref="AY146:AZ146"/>
    <mergeCell ref="BA146:BB146"/>
    <mergeCell ref="L147:M147"/>
    <mergeCell ref="Y147:AA147"/>
    <mergeCell ref="AG147:AH147"/>
    <mergeCell ref="AI147:AJ147"/>
    <mergeCell ref="AK147:AL147"/>
    <mergeCell ref="AM147:AN147"/>
    <mergeCell ref="BA145:BB145"/>
    <mergeCell ref="L146:M146"/>
    <mergeCell ref="Y146:AA146"/>
    <mergeCell ref="AG146:AH146"/>
    <mergeCell ref="AI146:AJ146"/>
    <mergeCell ref="AK146:AL146"/>
    <mergeCell ref="AM146:AN146"/>
    <mergeCell ref="AO146:AP146"/>
    <mergeCell ref="AQ146:AR146"/>
    <mergeCell ref="AS146:AT146"/>
    <mergeCell ref="AO145:AP145"/>
    <mergeCell ref="AQ145:AR145"/>
    <mergeCell ref="AS145:AT145"/>
    <mergeCell ref="AU145:AV145"/>
    <mergeCell ref="AW145:AX145"/>
    <mergeCell ref="AY145:AZ145"/>
    <mergeCell ref="AU144:AV144"/>
    <mergeCell ref="AW144:AX144"/>
    <mergeCell ref="AY144:AZ144"/>
    <mergeCell ref="BA144:BB144"/>
    <mergeCell ref="L145:M145"/>
    <mergeCell ref="Y145:AA145"/>
    <mergeCell ref="AG145:AH145"/>
    <mergeCell ref="AI145:AJ145"/>
    <mergeCell ref="AK145:AL145"/>
    <mergeCell ref="AM145:AN145"/>
    <mergeCell ref="BA143:BB143"/>
    <mergeCell ref="L144:M144"/>
    <mergeCell ref="Y144:AA144"/>
    <mergeCell ref="AG144:AH144"/>
    <mergeCell ref="AI144:AJ144"/>
    <mergeCell ref="AK144:AL144"/>
    <mergeCell ref="AM144:AN144"/>
    <mergeCell ref="AO144:AP144"/>
    <mergeCell ref="AQ144:AR144"/>
    <mergeCell ref="AS144:AT144"/>
    <mergeCell ref="AO143:AP143"/>
    <mergeCell ref="AQ143:AR143"/>
    <mergeCell ref="AS143:AT143"/>
    <mergeCell ref="AU143:AV143"/>
    <mergeCell ref="AW143:AX143"/>
    <mergeCell ref="AY143:AZ143"/>
    <mergeCell ref="AU142:AV142"/>
    <mergeCell ref="AW142:AX142"/>
    <mergeCell ref="AY142:AZ142"/>
    <mergeCell ref="BA142:BB142"/>
    <mergeCell ref="L143:M143"/>
    <mergeCell ref="Y143:AA143"/>
    <mergeCell ref="AG143:AH143"/>
    <mergeCell ref="AI143:AJ143"/>
    <mergeCell ref="AK143:AL143"/>
    <mergeCell ref="AM143:AN143"/>
    <mergeCell ref="BA141:BB141"/>
    <mergeCell ref="L142:M142"/>
    <mergeCell ref="Y142:AA142"/>
    <mergeCell ref="AG142:AH142"/>
    <mergeCell ref="AI142:AJ142"/>
    <mergeCell ref="AK142:AL142"/>
    <mergeCell ref="AM142:AN142"/>
    <mergeCell ref="AO142:AP142"/>
    <mergeCell ref="AQ142:AR142"/>
    <mergeCell ref="AS142:AT142"/>
    <mergeCell ref="AO141:AP141"/>
    <mergeCell ref="AQ141:AR141"/>
    <mergeCell ref="AS141:AT141"/>
    <mergeCell ref="AU141:AV141"/>
    <mergeCell ref="AW141:AX141"/>
    <mergeCell ref="AY141:AZ141"/>
    <mergeCell ref="AU140:AV140"/>
    <mergeCell ref="AW140:AX140"/>
    <mergeCell ref="AY140:AZ140"/>
    <mergeCell ref="BA140:BB140"/>
    <mergeCell ref="L141:M141"/>
    <mergeCell ref="Y141:AA141"/>
    <mergeCell ref="AG141:AH141"/>
    <mergeCell ref="AI141:AJ141"/>
    <mergeCell ref="AK141:AL141"/>
    <mergeCell ref="AM141:AN141"/>
    <mergeCell ref="BA139:BB139"/>
    <mergeCell ref="L140:M140"/>
    <mergeCell ref="Y140:AA140"/>
    <mergeCell ref="AG140:AH140"/>
    <mergeCell ref="AI140:AJ140"/>
    <mergeCell ref="AK140:AL140"/>
    <mergeCell ref="AM140:AN140"/>
    <mergeCell ref="AO140:AP140"/>
    <mergeCell ref="AQ140:AR140"/>
    <mergeCell ref="AS140:AT140"/>
    <mergeCell ref="AO139:AP139"/>
    <mergeCell ref="AQ139:AR139"/>
    <mergeCell ref="AS139:AT139"/>
    <mergeCell ref="AU139:AV139"/>
    <mergeCell ref="AW139:AX139"/>
    <mergeCell ref="AY139:AZ139"/>
    <mergeCell ref="AU138:AV138"/>
    <mergeCell ref="AW138:AX138"/>
    <mergeCell ref="AY138:AZ138"/>
    <mergeCell ref="BA138:BB138"/>
    <mergeCell ref="L139:M139"/>
    <mergeCell ref="Y139:AA139"/>
    <mergeCell ref="AG139:AH139"/>
    <mergeCell ref="AI139:AJ139"/>
    <mergeCell ref="AK139:AL139"/>
    <mergeCell ref="AM139:AN139"/>
    <mergeCell ref="BA137:BB137"/>
    <mergeCell ref="L138:M138"/>
    <mergeCell ref="Y138:AA138"/>
    <mergeCell ref="AG138:AH138"/>
    <mergeCell ref="AI138:AJ138"/>
    <mergeCell ref="AK138:AL138"/>
    <mergeCell ref="AM138:AN138"/>
    <mergeCell ref="AO138:AP138"/>
    <mergeCell ref="AQ138:AR138"/>
    <mergeCell ref="AS138:AT138"/>
    <mergeCell ref="AO137:AP137"/>
    <mergeCell ref="AQ137:AR137"/>
    <mergeCell ref="AS137:AT137"/>
    <mergeCell ref="AU137:AV137"/>
    <mergeCell ref="AW137:AX137"/>
    <mergeCell ref="AY137:AZ137"/>
    <mergeCell ref="AU136:AV136"/>
    <mergeCell ref="AW136:AX136"/>
    <mergeCell ref="AY136:AZ136"/>
    <mergeCell ref="BA136:BB136"/>
    <mergeCell ref="L137:M137"/>
    <mergeCell ref="Y137:AA137"/>
    <mergeCell ref="AG137:AH137"/>
    <mergeCell ref="AI137:AJ137"/>
    <mergeCell ref="AK137:AL137"/>
    <mergeCell ref="AM137:AN137"/>
    <mergeCell ref="BA135:BB135"/>
    <mergeCell ref="L136:M136"/>
    <mergeCell ref="Y136:AA136"/>
    <mergeCell ref="AG136:AH136"/>
    <mergeCell ref="AI136:AJ136"/>
    <mergeCell ref="AK136:AL136"/>
    <mergeCell ref="AM136:AN136"/>
    <mergeCell ref="AO136:AP136"/>
    <mergeCell ref="AQ136:AR136"/>
    <mergeCell ref="AS136:AT136"/>
    <mergeCell ref="AO135:AP135"/>
    <mergeCell ref="AQ135:AR135"/>
    <mergeCell ref="AS135:AT135"/>
    <mergeCell ref="AU135:AV135"/>
    <mergeCell ref="AW135:AX135"/>
    <mergeCell ref="AY135:AZ135"/>
    <mergeCell ref="L135:M135"/>
    <mergeCell ref="Y135:AA135"/>
    <mergeCell ref="AG135:AH135"/>
    <mergeCell ref="AI135:AJ135"/>
    <mergeCell ref="AK135:AL135"/>
    <mergeCell ref="AM135:AN135"/>
    <mergeCell ref="AQ134:AR134"/>
    <mergeCell ref="AS134:AT134"/>
    <mergeCell ref="AU134:AV134"/>
    <mergeCell ref="AW134:AX134"/>
    <mergeCell ref="AY134:AZ134"/>
    <mergeCell ref="BA134:BB134"/>
    <mergeCell ref="AU133:AV133"/>
    <mergeCell ref="AW133:AX133"/>
    <mergeCell ref="AY133:AZ133"/>
    <mergeCell ref="BA133:BB133"/>
    <mergeCell ref="L134:M134"/>
    <mergeCell ref="AG134:AH134"/>
    <mergeCell ref="AI134:AJ134"/>
    <mergeCell ref="AK134:AL134"/>
    <mergeCell ref="AM134:AN134"/>
    <mergeCell ref="AO134:AP134"/>
    <mergeCell ref="AY132:AZ132"/>
    <mergeCell ref="BA132:BB132"/>
    <mergeCell ref="L133:M133"/>
    <mergeCell ref="AG133:AH133"/>
    <mergeCell ref="AI133:AJ133"/>
    <mergeCell ref="AK133:AL133"/>
    <mergeCell ref="AM133:AN133"/>
    <mergeCell ref="AO133:AP133"/>
    <mergeCell ref="AQ133:AR133"/>
    <mergeCell ref="AS133:AT133"/>
    <mergeCell ref="AM132:AN132"/>
    <mergeCell ref="AO132:AP132"/>
    <mergeCell ref="AQ132:AR132"/>
    <mergeCell ref="AS132:AT132"/>
    <mergeCell ref="AU132:AV132"/>
    <mergeCell ref="AW132:AX132"/>
    <mergeCell ref="AS131:AT131"/>
    <mergeCell ref="AU131:AV131"/>
    <mergeCell ref="AW131:AX131"/>
    <mergeCell ref="AY131:AZ131"/>
    <mergeCell ref="BA131:BB131"/>
    <mergeCell ref="L132:M132"/>
    <mergeCell ref="Y132:AA132"/>
    <mergeCell ref="AG132:AH132"/>
    <mergeCell ref="AI132:AJ132"/>
    <mergeCell ref="AK132:AL132"/>
    <mergeCell ref="AW130:AX130"/>
    <mergeCell ref="AY130:AZ130"/>
    <mergeCell ref="BA130:BB130"/>
    <mergeCell ref="L131:M131"/>
    <mergeCell ref="AG131:AH131"/>
    <mergeCell ref="AI131:AJ131"/>
    <mergeCell ref="AK131:AL131"/>
    <mergeCell ref="AM131:AN131"/>
    <mergeCell ref="AO131:AP131"/>
    <mergeCell ref="AQ131:AR131"/>
    <mergeCell ref="BA129:BB129"/>
    <mergeCell ref="L130:M130"/>
    <mergeCell ref="AG130:AH130"/>
    <mergeCell ref="AI130:AJ130"/>
    <mergeCell ref="AK130:AL130"/>
    <mergeCell ref="AM130:AN130"/>
    <mergeCell ref="AO130:AP130"/>
    <mergeCell ref="AQ130:AR130"/>
    <mergeCell ref="AS130:AT130"/>
    <mergeCell ref="AU130:AV130"/>
    <mergeCell ref="AO129:AP129"/>
    <mergeCell ref="AQ129:AR129"/>
    <mergeCell ref="AS129:AT129"/>
    <mergeCell ref="AU129:AV129"/>
    <mergeCell ref="AW129:AX129"/>
    <mergeCell ref="AY129:AZ129"/>
    <mergeCell ref="AS128:AT128"/>
    <mergeCell ref="AU128:AV128"/>
    <mergeCell ref="AW128:AX128"/>
    <mergeCell ref="AY128:AZ128"/>
    <mergeCell ref="BA128:BB128"/>
    <mergeCell ref="L129:M129"/>
    <mergeCell ref="AG129:AH129"/>
    <mergeCell ref="AI129:AJ129"/>
    <mergeCell ref="AK129:AL129"/>
    <mergeCell ref="AM129:AN129"/>
    <mergeCell ref="AW127:AX127"/>
    <mergeCell ref="AY127:AZ127"/>
    <mergeCell ref="BA127:BB127"/>
    <mergeCell ref="L128:M128"/>
    <mergeCell ref="AG128:AH128"/>
    <mergeCell ref="AI128:AJ128"/>
    <mergeCell ref="AK128:AL128"/>
    <mergeCell ref="AM128:AN128"/>
    <mergeCell ref="AO128:AP128"/>
    <mergeCell ref="AQ128:AR128"/>
    <mergeCell ref="BA126:BB126"/>
    <mergeCell ref="L127:M127"/>
    <mergeCell ref="AG127:AH127"/>
    <mergeCell ref="AI127:AJ127"/>
    <mergeCell ref="AK127:AL127"/>
    <mergeCell ref="AM127:AN127"/>
    <mergeCell ref="AO127:AP127"/>
    <mergeCell ref="AQ127:AR127"/>
    <mergeCell ref="AS127:AT127"/>
    <mergeCell ref="AU127:AV127"/>
    <mergeCell ref="AO126:AP126"/>
    <mergeCell ref="AQ126:AR126"/>
    <mergeCell ref="AS126:AT126"/>
    <mergeCell ref="AU126:AV126"/>
    <mergeCell ref="AW126:AX126"/>
    <mergeCell ref="AY126:AZ126"/>
    <mergeCell ref="AU125:AV125"/>
    <mergeCell ref="AW125:AX125"/>
    <mergeCell ref="AY125:AZ125"/>
    <mergeCell ref="BA125:BB125"/>
    <mergeCell ref="L126:M126"/>
    <mergeCell ref="Y126:AA126"/>
    <mergeCell ref="AG126:AH126"/>
    <mergeCell ref="AI126:AJ126"/>
    <mergeCell ref="AK126:AL126"/>
    <mergeCell ref="AM126:AN126"/>
    <mergeCell ref="A122:M122"/>
    <mergeCell ref="N122:AA122"/>
    <mergeCell ref="AB122:AN122"/>
    <mergeCell ref="AO122:BB122"/>
    <mergeCell ref="AO124:BB124"/>
    <mergeCell ref="L125:M125"/>
    <mergeCell ref="Y125:AA125"/>
    <mergeCell ref="AO125:AP125"/>
    <mergeCell ref="AQ125:AR125"/>
    <mergeCell ref="AS125:AT125"/>
    <mergeCell ref="J120:M120"/>
    <mergeCell ref="X120:AA120"/>
    <mergeCell ref="AK120:AN120"/>
    <mergeCell ref="AX120:BA120"/>
    <mergeCell ref="A121:M121"/>
    <mergeCell ref="N121:AA121"/>
    <mergeCell ref="AB121:AN121"/>
    <mergeCell ref="AO121:BB121"/>
    <mergeCell ref="L118:M118"/>
    <mergeCell ref="Z118:AA118"/>
    <mergeCell ref="AM118:AN118"/>
    <mergeCell ref="AZ118:BA118"/>
    <mergeCell ref="L119:M119"/>
    <mergeCell ref="Z119:AA119"/>
    <mergeCell ref="AM119:AN119"/>
    <mergeCell ref="AZ119:BA119"/>
    <mergeCell ref="L116:M116"/>
    <mergeCell ref="Z116:AA116"/>
    <mergeCell ref="AM116:AN116"/>
    <mergeCell ref="AZ116:BA116"/>
    <mergeCell ref="L117:M117"/>
    <mergeCell ref="Z117:AA117"/>
    <mergeCell ref="AM117:AN117"/>
    <mergeCell ref="AZ117:BA117"/>
    <mergeCell ref="L114:M114"/>
    <mergeCell ref="Z114:AA114"/>
    <mergeCell ref="AM114:AN114"/>
    <mergeCell ref="AZ114:BA114"/>
    <mergeCell ref="L115:M115"/>
    <mergeCell ref="Z115:AA115"/>
    <mergeCell ref="AM115:AN115"/>
    <mergeCell ref="AZ115:BA115"/>
    <mergeCell ref="L112:M112"/>
    <mergeCell ref="Z112:AA112"/>
    <mergeCell ref="AM112:AN112"/>
    <mergeCell ref="AZ112:BA112"/>
    <mergeCell ref="L113:M113"/>
    <mergeCell ref="Z113:AA113"/>
    <mergeCell ref="AM113:AN113"/>
    <mergeCell ref="AZ113:BA113"/>
    <mergeCell ref="L110:M110"/>
    <mergeCell ref="Z110:AA110"/>
    <mergeCell ref="AM110:AN110"/>
    <mergeCell ref="AZ110:BA110"/>
    <mergeCell ref="L111:M111"/>
    <mergeCell ref="Z111:AA111"/>
    <mergeCell ref="AM111:AN111"/>
    <mergeCell ref="AZ111:BA111"/>
    <mergeCell ref="L108:M108"/>
    <mergeCell ref="Z108:AA108"/>
    <mergeCell ref="AM108:AN108"/>
    <mergeCell ref="AZ108:BA108"/>
    <mergeCell ref="L109:M109"/>
    <mergeCell ref="Z109:AA109"/>
    <mergeCell ref="AM109:AN109"/>
    <mergeCell ref="AZ109:BA109"/>
    <mergeCell ref="L106:M106"/>
    <mergeCell ref="Z106:AA106"/>
    <mergeCell ref="AM106:AN106"/>
    <mergeCell ref="AZ106:BA106"/>
    <mergeCell ref="L107:M107"/>
    <mergeCell ref="Z107:AA107"/>
    <mergeCell ref="AM107:AN107"/>
    <mergeCell ref="AZ107:BA107"/>
    <mergeCell ref="L104:M104"/>
    <mergeCell ref="Z104:AA104"/>
    <mergeCell ref="AM104:AN104"/>
    <mergeCell ref="AZ104:BA104"/>
    <mergeCell ref="L105:M105"/>
    <mergeCell ref="Z105:AA105"/>
    <mergeCell ref="AM105:AN105"/>
    <mergeCell ref="AZ105:BA105"/>
    <mergeCell ref="L103:M103"/>
    <mergeCell ref="Z103:AA103"/>
    <mergeCell ref="AM103:AN103"/>
    <mergeCell ref="AZ103:BA103"/>
    <mergeCell ref="X102:Y102"/>
    <mergeCell ref="Z102:AA102"/>
    <mergeCell ref="AE102:AF102"/>
    <mergeCell ref="AG102:AH102"/>
    <mergeCell ref="AK102:AL102"/>
    <mergeCell ref="AM102:AN102"/>
    <mergeCell ref="AR101:AS101"/>
    <mergeCell ref="AT101:AU101"/>
    <mergeCell ref="AE101:AF101"/>
    <mergeCell ref="AG101:AH101"/>
    <mergeCell ref="AK101:AL101"/>
    <mergeCell ref="AM101:AN101"/>
    <mergeCell ref="AX101:AY101"/>
    <mergeCell ref="AZ101:BA101"/>
    <mergeCell ref="D102:E102"/>
    <mergeCell ref="F102:G102"/>
    <mergeCell ref="J102:K102"/>
    <mergeCell ref="L102:M102"/>
    <mergeCell ref="R102:S102"/>
    <mergeCell ref="T102:U102"/>
    <mergeCell ref="X101:Y101"/>
    <mergeCell ref="Z101:AA101"/>
    <mergeCell ref="AR100:AS100"/>
    <mergeCell ref="AT100:AU100"/>
    <mergeCell ref="AX100:AY100"/>
    <mergeCell ref="AZ100:BA100"/>
    <mergeCell ref="D101:E101"/>
    <mergeCell ref="F101:G101"/>
    <mergeCell ref="J101:K101"/>
    <mergeCell ref="L101:M101"/>
    <mergeCell ref="R101:S101"/>
    <mergeCell ref="T101:U101"/>
    <mergeCell ref="X100:Y100"/>
    <mergeCell ref="Z100:AA100"/>
    <mergeCell ref="AE100:AF100"/>
    <mergeCell ref="AG100:AH100"/>
    <mergeCell ref="AK100:AL100"/>
    <mergeCell ref="AM100:AN100"/>
    <mergeCell ref="AR102:AS102"/>
    <mergeCell ref="AT102:AU102"/>
    <mergeCell ref="AX102:AY102"/>
    <mergeCell ref="AZ102:BA102"/>
    <mergeCell ref="AR99:AS99"/>
    <mergeCell ref="AT99:AU99"/>
    <mergeCell ref="AX99:AY99"/>
    <mergeCell ref="AZ99:BA99"/>
    <mergeCell ref="D100:E100"/>
    <mergeCell ref="F100:G100"/>
    <mergeCell ref="J100:K100"/>
    <mergeCell ref="L100:M100"/>
    <mergeCell ref="R100:S100"/>
    <mergeCell ref="T100:U100"/>
    <mergeCell ref="X99:Y99"/>
    <mergeCell ref="Z99:AA99"/>
    <mergeCell ref="AE99:AF99"/>
    <mergeCell ref="AG99:AH99"/>
    <mergeCell ref="AK99:AL99"/>
    <mergeCell ref="AM99:AN99"/>
    <mergeCell ref="AR98:AS98"/>
    <mergeCell ref="AT98:AU98"/>
    <mergeCell ref="AX98:AY98"/>
    <mergeCell ref="AZ98:BA98"/>
    <mergeCell ref="D99:E99"/>
    <mergeCell ref="F99:G99"/>
    <mergeCell ref="J99:K99"/>
    <mergeCell ref="L99:M99"/>
    <mergeCell ref="R99:S99"/>
    <mergeCell ref="T99:U99"/>
    <mergeCell ref="X98:Y98"/>
    <mergeCell ref="Z98:AA98"/>
    <mergeCell ref="AE98:AF98"/>
    <mergeCell ref="AG98:AH98"/>
    <mergeCell ref="AK98:AL98"/>
    <mergeCell ref="AM98:AN98"/>
    <mergeCell ref="AR97:AS97"/>
    <mergeCell ref="AT97:AU97"/>
    <mergeCell ref="AX97:AY97"/>
    <mergeCell ref="AZ97:BA97"/>
    <mergeCell ref="D98:E98"/>
    <mergeCell ref="F98:G98"/>
    <mergeCell ref="J98:K98"/>
    <mergeCell ref="L98:M98"/>
    <mergeCell ref="R98:S98"/>
    <mergeCell ref="T98:U98"/>
    <mergeCell ref="X97:Y97"/>
    <mergeCell ref="Z97:AA97"/>
    <mergeCell ref="AE97:AF97"/>
    <mergeCell ref="AG97:AH97"/>
    <mergeCell ref="AK97:AL97"/>
    <mergeCell ref="AM97:AN97"/>
    <mergeCell ref="AR96:AS96"/>
    <mergeCell ref="AT96:AU96"/>
    <mergeCell ref="AX96:AY96"/>
    <mergeCell ref="AZ96:BA96"/>
    <mergeCell ref="D97:E97"/>
    <mergeCell ref="F97:G97"/>
    <mergeCell ref="J97:K97"/>
    <mergeCell ref="L97:M97"/>
    <mergeCell ref="R97:S97"/>
    <mergeCell ref="T97:U97"/>
    <mergeCell ref="X96:Y96"/>
    <mergeCell ref="Z96:AA96"/>
    <mergeCell ref="AE96:AF96"/>
    <mergeCell ref="AG96:AH96"/>
    <mergeCell ref="AK96:AL96"/>
    <mergeCell ref="AM96:AN96"/>
    <mergeCell ref="AR95:AS95"/>
    <mergeCell ref="AT95:AU95"/>
    <mergeCell ref="AX95:AY95"/>
    <mergeCell ref="AZ95:BA95"/>
    <mergeCell ref="D96:E96"/>
    <mergeCell ref="F96:G96"/>
    <mergeCell ref="J96:K96"/>
    <mergeCell ref="L96:M96"/>
    <mergeCell ref="R96:S96"/>
    <mergeCell ref="T96:U96"/>
    <mergeCell ref="X95:Y95"/>
    <mergeCell ref="Z95:AA95"/>
    <mergeCell ref="AE95:AF95"/>
    <mergeCell ref="AG95:AH95"/>
    <mergeCell ref="AK95:AL95"/>
    <mergeCell ref="AM95:AN95"/>
    <mergeCell ref="AR94:AS94"/>
    <mergeCell ref="AT94:AU94"/>
    <mergeCell ref="AX94:AY94"/>
    <mergeCell ref="AZ94:BA94"/>
    <mergeCell ref="D95:E95"/>
    <mergeCell ref="F95:G95"/>
    <mergeCell ref="J95:K95"/>
    <mergeCell ref="L95:M95"/>
    <mergeCell ref="R95:S95"/>
    <mergeCell ref="T95:U95"/>
    <mergeCell ref="X94:Y94"/>
    <mergeCell ref="Z94:AA94"/>
    <mergeCell ref="AE94:AF94"/>
    <mergeCell ref="AG94:AH94"/>
    <mergeCell ref="AK94:AL94"/>
    <mergeCell ref="AM94:AN94"/>
    <mergeCell ref="AR93:AS93"/>
    <mergeCell ref="AT93:AU93"/>
    <mergeCell ref="AX93:AY93"/>
    <mergeCell ref="AZ93:BA93"/>
    <mergeCell ref="D94:E94"/>
    <mergeCell ref="F94:G94"/>
    <mergeCell ref="J94:K94"/>
    <mergeCell ref="L94:M94"/>
    <mergeCell ref="R94:S94"/>
    <mergeCell ref="T94:U94"/>
    <mergeCell ref="X93:Y93"/>
    <mergeCell ref="Z93:AA93"/>
    <mergeCell ref="AE93:AF93"/>
    <mergeCell ref="AG93:AH93"/>
    <mergeCell ref="AK93:AL93"/>
    <mergeCell ref="AM93:AN93"/>
    <mergeCell ref="AR92:AS92"/>
    <mergeCell ref="AT92:AU92"/>
    <mergeCell ref="AX92:AY92"/>
    <mergeCell ref="AZ92:BA92"/>
    <mergeCell ref="D93:E93"/>
    <mergeCell ref="F93:G93"/>
    <mergeCell ref="J93:K93"/>
    <mergeCell ref="L93:M93"/>
    <mergeCell ref="R93:S93"/>
    <mergeCell ref="T93:U93"/>
    <mergeCell ref="X92:Y92"/>
    <mergeCell ref="Z92:AA92"/>
    <mergeCell ref="AE92:AF92"/>
    <mergeCell ref="AG92:AH92"/>
    <mergeCell ref="AK92:AL92"/>
    <mergeCell ref="AM92:AN92"/>
    <mergeCell ref="L91:M91"/>
    <mergeCell ref="Z91:AA91"/>
    <mergeCell ref="AM91:AN91"/>
    <mergeCell ref="AZ91:BA91"/>
    <mergeCell ref="D92:E92"/>
    <mergeCell ref="F92:G92"/>
    <mergeCell ref="J92:K92"/>
    <mergeCell ref="L92:M92"/>
    <mergeCell ref="R92:S92"/>
    <mergeCell ref="T92:U92"/>
    <mergeCell ref="L89:M89"/>
    <mergeCell ref="Z89:AA89"/>
    <mergeCell ref="AM89:AN89"/>
    <mergeCell ref="AZ89:BA89"/>
    <mergeCell ref="L90:M90"/>
    <mergeCell ref="Z90:AA90"/>
    <mergeCell ref="AM90:AN90"/>
    <mergeCell ref="AZ90:BA90"/>
    <mergeCell ref="L87:M87"/>
    <mergeCell ref="Z87:AA87"/>
    <mergeCell ref="AM87:AN87"/>
    <mergeCell ref="AZ87:BA87"/>
    <mergeCell ref="L88:M88"/>
    <mergeCell ref="Z88:AA88"/>
    <mergeCell ref="AM88:AN88"/>
    <mergeCell ref="AZ88:BA88"/>
    <mergeCell ref="L85:M85"/>
    <mergeCell ref="Z85:AA85"/>
    <mergeCell ref="AM85:AN85"/>
    <mergeCell ref="AZ85:BA85"/>
    <mergeCell ref="L86:M86"/>
    <mergeCell ref="Z86:AA86"/>
    <mergeCell ref="AM86:AN86"/>
    <mergeCell ref="AZ86:BA86"/>
    <mergeCell ref="L83:M83"/>
    <mergeCell ref="Z83:AA83"/>
    <mergeCell ref="AM83:AN83"/>
    <mergeCell ref="AZ83:BA83"/>
    <mergeCell ref="L84:M84"/>
    <mergeCell ref="Z84:AA84"/>
    <mergeCell ref="AM84:AN84"/>
    <mergeCell ref="AZ84:BA84"/>
    <mergeCell ref="L81:M81"/>
    <mergeCell ref="Z81:AA81"/>
    <mergeCell ref="AM81:AN81"/>
    <mergeCell ref="AZ81:BA81"/>
    <mergeCell ref="L82:M82"/>
    <mergeCell ref="Z82:AA82"/>
    <mergeCell ref="AM82:AN82"/>
    <mergeCell ref="AZ82:BA82"/>
    <mergeCell ref="L79:M79"/>
    <mergeCell ref="Z79:AA79"/>
    <mergeCell ref="AM79:AN79"/>
    <mergeCell ref="AZ79:BA79"/>
    <mergeCell ref="L80:M80"/>
    <mergeCell ref="Z80:AA80"/>
    <mergeCell ref="AM80:AN80"/>
    <mergeCell ref="AZ80:BA80"/>
    <mergeCell ref="L77:M77"/>
    <mergeCell ref="Z77:AA77"/>
    <mergeCell ref="AM77:AN77"/>
    <mergeCell ref="AZ77:BA77"/>
    <mergeCell ref="L78:M78"/>
    <mergeCell ref="Z78:AA78"/>
    <mergeCell ref="AM78:AN78"/>
    <mergeCell ref="AZ78:BA78"/>
    <mergeCell ref="L75:M75"/>
    <mergeCell ref="Z75:AA75"/>
    <mergeCell ref="AM75:AN75"/>
    <mergeCell ref="AZ75:BA75"/>
    <mergeCell ref="L74:M74"/>
    <mergeCell ref="L76:M76"/>
    <mergeCell ref="Z76:AA76"/>
    <mergeCell ref="AM76:AN76"/>
    <mergeCell ref="AZ76:BA76"/>
    <mergeCell ref="L73:M73"/>
    <mergeCell ref="Z73:AA73"/>
    <mergeCell ref="AM73:AN73"/>
    <mergeCell ref="AZ73:BA73"/>
    <mergeCell ref="L72:M72"/>
    <mergeCell ref="Z74:AA74"/>
    <mergeCell ref="AM74:AN74"/>
    <mergeCell ref="AZ74:BA74"/>
    <mergeCell ref="L71:M71"/>
    <mergeCell ref="Z71:AA71"/>
    <mergeCell ref="AM71:AN71"/>
    <mergeCell ref="AZ71:BA71"/>
    <mergeCell ref="Z72:AA72"/>
    <mergeCell ref="AM72:AN72"/>
    <mergeCell ref="AZ72:BA72"/>
    <mergeCell ref="L69:M69"/>
    <mergeCell ref="Z69:AA69"/>
    <mergeCell ref="AM69:AN69"/>
    <mergeCell ref="AZ69:BA69"/>
    <mergeCell ref="L70:M70"/>
    <mergeCell ref="Z70:AA70"/>
    <mergeCell ref="AM70:AN70"/>
    <mergeCell ref="AZ70:BA70"/>
    <mergeCell ref="L67:M67"/>
    <mergeCell ref="Z67:AA67"/>
    <mergeCell ref="AM67:AN67"/>
    <mergeCell ref="AZ67:BA67"/>
    <mergeCell ref="L68:M68"/>
    <mergeCell ref="Z68:AA68"/>
    <mergeCell ref="AM68:AN68"/>
    <mergeCell ref="AZ68:BA68"/>
    <mergeCell ref="L65:M65"/>
    <mergeCell ref="Z65:AA65"/>
    <mergeCell ref="AM65:AN65"/>
    <mergeCell ref="AZ65:BA65"/>
    <mergeCell ref="L66:M66"/>
    <mergeCell ref="Z66:AA66"/>
    <mergeCell ref="AM66:AN66"/>
    <mergeCell ref="AZ66:BA66"/>
    <mergeCell ref="A61:M61"/>
    <mergeCell ref="N61:Z61"/>
    <mergeCell ref="AB61:AN61"/>
    <mergeCell ref="AO61:BA61"/>
    <mergeCell ref="A62:M62"/>
    <mergeCell ref="N62:Z62"/>
    <mergeCell ref="AB62:AN62"/>
    <mergeCell ref="AO62:BA62"/>
    <mergeCell ref="Z59:AA59"/>
    <mergeCell ref="AM59:AN59"/>
    <mergeCell ref="AZ59:BA59"/>
    <mergeCell ref="J60:M60"/>
    <mergeCell ref="X60:AA60"/>
    <mergeCell ref="AK60:AN60"/>
    <mergeCell ref="AX60:BA60"/>
    <mergeCell ref="L59:M59"/>
    <mergeCell ref="Z57:AA57"/>
    <mergeCell ref="AM57:AN57"/>
    <mergeCell ref="AZ57:BA57"/>
    <mergeCell ref="Z58:AA58"/>
    <mergeCell ref="AM58:AN58"/>
    <mergeCell ref="AZ58:BA58"/>
    <mergeCell ref="AM54:AN54"/>
    <mergeCell ref="AZ54:BA54"/>
    <mergeCell ref="Z55:AA55"/>
    <mergeCell ref="AM55:AN55"/>
    <mergeCell ref="AZ55:BA55"/>
    <mergeCell ref="Z56:AA56"/>
    <mergeCell ref="AM56:AN56"/>
    <mergeCell ref="AZ56:BA56"/>
    <mergeCell ref="AM51:AN51"/>
    <mergeCell ref="AZ51:BA51"/>
    <mergeCell ref="Z52:AA52"/>
    <mergeCell ref="AM52:AN52"/>
    <mergeCell ref="AZ52:BA52"/>
    <mergeCell ref="Z53:AA53"/>
    <mergeCell ref="AM53:AN53"/>
    <mergeCell ref="AZ53:BA53"/>
    <mergeCell ref="AM48:AN48"/>
    <mergeCell ref="AZ48:BA48"/>
    <mergeCell ref="Z49:AA49"/>
    <mergeCell ref="AM49:AN49"/>
    <mergeCell ref="AZ49:BA49"/>
    <mergeCell ref="Z50:AA50"/>
    <mergeCell ref="AM50:AN50"/>
    <mergeCell ref="AZ50:BA50"/>
    <mergeCell ref="AZ45:BA45"/>
    <mergeCell ref="Z46:AA46"/>
    <mergeCell ref="AM46:AN46"/>
    <mergeCell ref="AZ46:BA46"/>
    <mergeCell ref="Z47:AA47"/>
    <mergeCell ref="AM47:AN47"/>
    <mergeCell ref="AZ47:BA47"/>
    <mergeCell ref="AM45:AN45"/>
    <mergeCell ref="AX42:AY42"/>
    <mergeCell ref="AZ42:BA42"/>
    <mergeCell ref="Z43:AA43"/>
    <mergeCell ref="AZ43:BA43"/>
    <mergeCell ref="Z44:AA44"/>
    <mergeCell ref="AM44:AN44"/>
    <mergeCell ref="AZ44:BA44"/>
    <mergeCell ref="AK42:AL42"/>
    <mergeCell ref="AM42:AN42"/>
    <mergeCell ref="AM43:AN43"/>
    <mergeCell ref="AX41:AY41"/>
    <mergeCell ref="AZ41:BA41"/>
    <mergeCell ref="R42:S42"/>
    <mergeCell ref="T42:U42"/>
    <mergeCell ref="X42:Y42"/>
    <mergeCell ref="Z42:AA42"/>
    <mergeCell ref="AE42:AF42"/>
    <mergeCell ref="AG42:AH42"/>
    <mergeCell ref="AR42:AS42"/>
    <mergeCell ref="AT42:AU42"/>
    <mergeCell ref="AX40:AY40"/>
    <mergeCell ref="AZ40:BA40"/>
    <mergeCell ref="R41:S41"/>
    <mergeCell ref="T41:U41"/>
    <mergeCell ref="X41:Y41"/>
    <mergeCell ref="Z41:AA41"/>
    <mergeCell ref="AE41:AF41"/>
    <mergeCell ref="AG41:AH41"/>
    <mergeCell ref="AR41:AS41"/>
    <mergeCell ref="AT41:AU41"/>
    <mergeCell ref="AX39:AY39"/>
    <mergeCell ref="AZ39:BA39"/>
    <mergeCell ref="R40:S40"/>
    <mergeCell ref="T40:U40"/>
    <mergeCell ref="X40:Y40"/>
    <mergeCell ref="Z40:AA40"/>
    <mergeCell ref="AE40:AF40"/>
    <mergeCell ref="AG40:AH40"/>
    <mergeCell ref="AR40:AS40"/>
    <mergeCell ref="AT40:AU40"/>
    <mergeCell ref="AX38:AY38"/>
    <mergeCell ref="AZ38:BA38"/>
    <mergeCell ref="R39:S39"/>
    <mergeCell ref="T39:U39"/>
    <mergeCell ref="X39:Y39"/>
    <mergeCell ref="Z39:AA39"/>
    <mergeCell ref="AE39:AF39"/>
    <mergeCell ref="AG39:AH39"/>
    <mergeCell ref="AR39:AS39"/>
    <mergeCell ref="AT39:AU39"/>
    <mergeCell ref="AX37:AY37"/>
    <mergeCell ref="AZ37:BA37"/>
    <mergeCell ref="R38:S38"/>
    <mergeCell ref="T38:U38"/>
    <mergeCell ref="X38:Y38"/>
    <mergeCell ref="Z38:AA38"/>
    <mergeCell ref="AE38:AF38"/>
    <mergeCell ref="AG38:AH38"/>
    <mergeCell ref="AR38:AS38"/>
    <mergeCell ref="AT38:AU38"/>
    <mergeCell ref="AX36:AY36"/>
    <mergeCell ref="AZ36:BA36"/>
    <mergeCell ref="R37:S37"/>
    <mergeCell ref="T37:U37"/>
    <mergeCell ref="X37:Y37"/>
    <mergeCell ref="Z37:AA37"/>
    <mergeCell ref="AE37:AF37"/>
    <mergeCell ref="AG37:AH37"/>
    <mergeCell ref="AR37:AS37"/>
    <mergeCell ref="AT37:AU37"/>
    <mergeCell ref="R36:S36"/>
    <mergeCell ref="T36:U36"/>
    <mergeCell ref="X36:Y36"/>
    <mergeCell ref="Z36:AA36"/>
    <mergeCell ref="AE36:AF36"/>
    <mergeCell ref="AG36:AH36"/>
    <mergeCell ref="AR36:AS36"/>
    <mergeCell ref="AT36:AU36"/>
    <mergeCell ref="AG34:AH34"/>
    <mergeCell ref="AX34:AY34"/>
    <mergeCell ref="AZ34:BA34"/>
    <mergeCell ref="R35:S35"/>
    <mergeCell ref="T35:U35"/>
    <mergeCell ref="X35:Y35"/>
    <mergeCell ref="Z35:AA35"/>
    <mergeCell ref="AE35:AF35"/>
    <mergeCell ref="AG35:AH35"/>
    <mergeCell ref="AR35:AS35"/>
    <mergeCell ref="Z26:AA26"/>
    <mergeCell ref="AZ22:BA22"/>
    <mergeCell ref="Z23:AA23"/>
    <mergeCell ref="AZ23:BA23"/>
    <mergeCell ref="Z24:AA24"/>
    <mergeCell ref="AZ24:BA24"/>
    <mergeCell ref="Z25:AA25"/>
    <mergeCell ref="AM25:AN25"/>
    <mergeCell ref="AZ25:BA25"/>
    <mergeCell ref="AM22:AN22"/>
    <mergeCell ref="AM23:AN23"/>
    <mergeCell ref="AZ32:BA32"/>
    <mergeCell ref="R33:S33"/>
    <mergeCell ref="T33:U33"/>
    <mergeCell ref="X33:Y33"/>
    <mergeCell ref="Z33:AA33"/>
    <mergeCell ref="AE33:AF33"/>
    <mergeCell ref="AG33:AH33"/>
    <mergeCell ref="AR33:AS33"/>
    <mergeCell ref="AT33:AU33"/>
    <mergeCell ref="AZ33:BA33"/>
    <mergeCell ref="AZ30:BA30"/>
    <mergeCell ref="Z31:AA31"/>
    <mergeCell ref="AZ31:BA31"/>
    <mergeCell ref="R32:S32"/>
    <mergeCell ref="T32:U32"/>
    <mergeCell ref="X32:Y32"/>
    <mergeCell ref="Z32:AA32"/>
    <mergeCell ref="AE32:AF32"/>
    <mergeCell ref="AG32:AH32"/>
    <mergeCell ref="AR32:AS32"/>
    <mergeCell ref="Z6:AA6"/>
    <mergeCell ref="AZ6:BA6"/>
    <mergeCell ref="Z7:AA7"/>
    <mergeCell ref="AZ7:BA7"/>
    <mergeCell ref="Z8:AA8"/>
    <mergeCell ref="AZ8:BA8"/>
    <mergeCell ref="AZ19:BA19"/>
    <mergeCell ref="Z20:AA20"/>
    <mergeCell ref="AZ20:BA20"/>
    <mergeCell ref="Z21:AA21"/>
    <mergeCell ref="AZ21:BA21"/>
    <mergeCell ref="AM19:AN19"/>
    <mergeCell ref="AM20:AN20"/>
    <mergeCell ref="AM21:AN21"/>
    <mergeCell ref="AZ16:BA16"/>
    <mergeCell ref="Z17:AA17"/>
    <mergeCell ref="AZ17:BA17"/>
    <mergeCell ref="Z18:AA18"/>
    <mergeCell ref="AZ18:BA18"/>
    <mergeCell ref="AM16:AN16"/>
    <mergeCell ref="AM17:AN17"/>
    <mergeCell ref="AM18:AN18"/>
    <mergeCell ref="AZ14:BA14"/>
    <mergeCell ref="Z15:AA15"/>
    <mergeCell ref="AZ15:BA15"/>
    <mergeCell ref="AM14:AN14"/>
    <mergeCell ref="AM15:AN15"/>
    <mergeCell ref="Z9:AA9"/>
    <mergeCell ref="Z12:AA12"/>
    <mergeCell ref="AM24:AN24"/>
    <mergeCell ref="L14:M14"/>
    <mergeCell ref="L15:M15"/>
    <mergeCell ref="L16:M16"/>
    <mergeCell ref="L17:M17"/>
    <mergeCell ref="AX32:AY32"/>
    <mergeCell ref="AK40:AL40"/>
    <mergeCell ref="AM40:AN40"/>
    <mergeCell ref="AK41:AL41"/>
    <mergeCell ref="AM41:AN41"/>
    <mergeCell ref="AT32:AU32"/>
    <mergeCell ref="AR34:AS34"/>
    <mergeCell ref="AT34:AU34"/>
    <mergeCell ref="AK38:AL38"/>
    <mergeCell ref="AT35:AU35"/>
    <mergeCell ref="AX33:AY33"/>
    <mergeCell ref="AM38:AN38"/>
    <mergeCell ref="AM13:AN13"/>
    <mergeCell ref="AM10:AN10"/>
    <mergeCell ref="AM11:AN11"/>
    <mergeCell ref="AM12:AN12"/>
    <mergeCell ref="Z13:AA13"/>
    <mergeCell ref="AM9:AN9"/>
    <mergeCell ref="Z10:AA10"/>
    <mergeCell ref="Z11:AA11"/>
    <mergeCell ref="Z27:AA27"/>
    <mergeCell ref="Z28:AA28"/>
    <mergeCell ref="Z29:AA29"/>
    <mergeCell ref="AM27:AN27"/>
    <mergeCell ref="AM28:AN28"/>
    <mergeCell ref="AO1:BA1"/>
    <mergeCell ref="AO2:BA2"/>
    <mergeCell ref="AK34:AL34"/>
    <mergeCell ref="AM34:AN34"/>
    <mergeCell ref="AK35:AL35"/>
    <mergeCell ref="AM35:AN35"/>
    <mergeCell ref="AK33:AL33"/>
    <mergeCell ref="AM33:AN33"/>
    <mergeCell ref="AM26:AN26"/>
    <mergeCell ref="AM39:AN39"/>
    <mergeCell ref="AM29:AN29"/>
    <mergeCell ref="AM30:AN30"/>
    <mergeCell ref="AM31:AN31"/>
    <mergeCell ref="AK32:AL32"/>
    <mergeCell ref="AM32:AN32"/>
    <mergeCell ref="AK36:AL36"/>
    <mergeCell ref="AM36:AN36"/>
    <mergeCell ref="AK37:AL37"/>
    <mergeCell ref="AM37:AN37"/>
    <mergeCell ref="AM5:AN5"/>
    <mergeCell ref="AZ12:BA12"/>
    <mergeCell ref="AZ13:BA13"/>
    <mergeCell ref="AZ9:BA9"/>
    <mergeCell ref="AZ10:BA10"/>
    <mergeCell ref="AZ11:BA11"/>
    <mergeCell ref="AZ5:BA5"/>
    <mergeCell ref="AZ26:BA26"/>
    <mergeCell ref="AZ27:BA27"/>
    <mergeCell ref="AZ28:BA28"/>
    <mergeCell ref="AZ29:BA29"/>
    <mergeCell ref="AX35:AY35"/>
    <mergeCell ref="AZ35:BA35"/>
    <mergeCell ref="L55:M55"/>
    <mergeCell ref="L56:M56"/>
    <mergeCell ref="L34:M34"/>
    <mergeCell ref="AB1:AN1"/>
    <mergeCell ref="AB2:AN2"/>
    <mergeCell ref="AM6:AN6"/>
    <mergeCell ref="AM7:AN7"/>
    <mergeCell ref="AM8:AN8"/>
    <mergeCell ref="Z22:AA22"/>
    <mergeCell ref="N1:AA1"/>
    <mergeCell ref="N2:AA2"/>
    <mergeCell ref="L50:M50"/>
    <mergeCell ref="L52:M52"/>
    <mergeCell ref="L53:M53"/>
    <mergeCell ref="L25:M25"/>
    <mergeCell ref="L26:M26"/>
    <mergeCell ref="L11:M11"/>
    <mergeCell ref="L13:M13"/>
    <mergeCell ref="R34:S34"/>
    <mergeCell ref="L9:M9"/>
    <mergeCell ref="L10:M10"/>
    <mergeCell ref="L18:M18"/>
    <mergeCell ref="L12:M12"/>
    <mergeCell ref="L20:M20"/>
    <mergeCell ref="L21:M21"/>
    <mergeCell ref="A1:M1"/>
    <mergeCell ref="A2:M2"/>
    <mergeCell ref="L6:M6"/>
    <mergeCell ref="L7:M7"/>
    <mergeCell ref="L8:M8"/>
    <mergeCell ref="L5:M5"/>
    <mergeCell ref="Z5:AA5"/>
    <mergeCell ref="L58:M58"/>
    <mergeCell ref="L19:M19"/>
    <mergeCell ref="L22:M22"/>
    <mergeCell ref="L23:M23"/>
    <mergeCell ref="L24:M24"/>
    <mergeCell ref="AK39:AL39"/>
    <mergeCell ref="T34:U34"/>
    <mergeCell ref="X34:Y34"/>
    <mergeCell ref="Z34:AA34"/>
    <mergeCell ref="AE34:AF34"/>
    <mergeCell ref="L54:M54"/>
    <mergeCell ref="Z14:AA14"/>
    <mergeCell ref="Z16:AA16"/>
    <mergeCell ref="Z19:AA19"/>
    <mergeCell ref="Z30:AA30"/>
    <mergeCell ref="Z45:AA45"/>
    <mergeCell ref="Z48:AA48"/>
    <mergeCell ref="Z51:AA51"/>
    <mergeCell ref="Z54:AA54"/>
    <mergeCell ref="L43:M43"/>
    <mergeCell ref="L44:M44"/>
    <mergeCell ref="L45:M45"/>
    <mergeCell ref="L46:M46"/>
    <mergeCell ref="L47:M47"/>
    <mergeCell ref="L48:M48"/>
    <mergeCell ref="L49:M49"/>
    <mergeCell ref="L57:M57"/>
    <mergeCell ref="L51:M51"/>
    <mergeCell ref="D40:E40"/>
    <mergeCell ref="F40:G40"/>
    <mergeCell ref="J40:K40"/>
    <mergeCell ref="L40:M40"/>
    <mergeCell ref="D39:E39"/>
    <mergeCell ref="F39:G39"/>
    <mergeCell ref="J39:K39"/>
    <mergeCell ref="L39:M39"/>
    <mergeCell ref="F38:G38"/>
    <mergeCell ref="D42:E42"/>
    <mergeCell ref="F42:G42"/>
    <mergeCell ref="J42:K42"/>
    <mergeCell ref="L42:M42"/>
    <mergeCell ref="D41:E41"/>
    <mergeCell ref="F41:G41"/>
    <mergeCell ref="J41:K41"/>
    <mergeCell ref="L41:M41"/>
    <mergeCell ref="L38:M38"/>
    <mergeCell ref="J38:K38"/>
    <mergeCell ref="D33:E33"/>
    <mergeCell ref="F33:G33"/>
    <mergeCell ref="J33:K33"/>
    <mergeCell ref="L33:M33"/>
    <mergeCell ref="F35:G35"/>
    <mergeCell ref="J35:K35"/>
    <mergeCell ref="L35:M35"/>
    <mergeCell ref="D34:E34"/>
    <mergeCell ref="J34:K34"/>
    <mergeCell ref="L31:M31"/>
    <mergeCell ref="D32:E32"/>
    <mergeCell ref="F32:G32"/>
    <mergeCell ref="J32:K32"/>
    <mergeCell ref="L32:M32"/>
    <mergeCell ref="D38:E38"/>
    <mergeCell ref="L37:M37"/>
    <mergeCell ref="L27:M27"/>
    <mergeCell ref="L28:M28"/>
    <mergeCell ref="L29:M29"/>
    <mergeCell ref="F34:G34"/>
    <mergeCell ref="D36:E36"/>
    <mergeCell ref="F36:G36"/>
    <mergeCell ref="J36:K36"/>
    <mergeCell ref="L36:M36"/>
    <mergeCell ref="D35:E35"/>
    <mergeCell ref="D37:E37"/>
    <mergeCell ref="F37:G37"/>
    <mergeCell ref="J37:K37"/>
    <mergeCell ref="L30:M30"/>
  </mergeCells>
  <phoneticPr fontId="1" type="noConversion"/>
  <pageMargins left="0.25" right="0.25" top="0.75" bottom="0.75" header="0.3" footer="0.3"/>
  <pageSetup pageOrder="overThenDown" orientation="portrait"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29"/>
  <sheetViews>
    <sheetView zoomScaleNormal="100" workbookViewId="0">
      <selection activeCell="H10" sqref="H10:I10"/>
    </sheetView>
  </sheetViews>
  <sheetFormatPr defaultColWidth="9.33203125" defaultRowHeight="12.75" x14ac:dyDescent="0.2"/>
  <cols>
    <col min="1" max="13" width="10.6640625" style="81" customWidth="1"/>
    <col min="14" max="28" width="9.33203125" style="81" customWidth="1"/>
    <col min="29" max="16384" width="9.33203125" style="81"/>
  </cols>
  <sheetData>
    <row r="1" spans="1:28" s="209" customFormat="1" ht="15" x14ac:dyDescent="0.25">
      <c r="A1" s="632" t="str">
        <f>"SPECIAL REVENUE FUND ACCOUNTS COVERING THE PERIOD JULY 1, "&amp;Help!$C$17&amp;", to JUNE 30, "&amp;Help!$C$17+1</f>
        <v>SPECIAL REVENUE FUND ACCOUNTS COVERING THE PERIOD JULY 1, 2011, to JUNE 30, 2012</v>
      </c>
      <c r="B1" s="632"/>
      <c r="C1" s="632"/>
      <c r="D1" s="632"/>
      <c r="E1" s="632"/>
      <c r="F1" s="632"/>
      <c r="G1" s="632"/>
      <c r="H1" s="632"/>
      <c r="I1" s="632"/>
      <c r="J1" s="632"/>
      <c r="K1" s="632"/>
      <c r="L1" s="632"/>
      <c r="M1" s="632"/>
      <c r="N1" s="632" t="str">
        <f>A1</f>
        <v>SPECIAL REVENUE FUND ACCOUNTS COVERING THE PERIOD JULY 1, 2011, to JUNE 30, 2012</v>
      </c>
      <c r="O1" s="632"/>
      <c r="P1" s="632"/>
      <c r="Q1" s="632"/>
      <c r="R1" s="632"/>
      <c r="S1" s="632"/>
      <c r="T1" s="632"/>
      <c r="U1" s="632"/>
      <c r="V1" s="632"/>
      <c r="W1" s="632"/>
      <c r="X1" s="632"/>
      <c r="Y1" s="632"/>
      <c r="Z1" s="632"/>
      <c r="AA1" s="632"/>
      <c r="AB1" s="632"/>
    </row>
    <row r="2" spans="1:28" s="209" customFormat="1" ht="15" x14ac:dyDescent="0.25">
      <c r="A2" s="632" t="str">
        <f>"ESTIMATE OF NEEDS FOR "&amp;Help!$C$17+1&amp;"-"&amp;Help!$C$17+2</f>
        <v>ESTIMATE OF NEEDS FOR 2012-2013</v>
      </c>
      <c r="B2" s="632"/>
      <c r="C2" s="632"/>
      <c r="D2" s="632"/>
      <c r="E2" s="632"/>
      <c r="F2" s="632"/>
      <c r="G2" s="632"/>
      <c r="H2" s="632"/>
      <c r="I2" s="632"/>
      <c r="J2" s="632"/>
      <c r="K2" s="632"/>
      <c r="L2" s="632"/>
      <c r="M2" s="632"/>
      <c r="N2" s="632" t="str">
        <f>A2</f>
        <v>ESTIMATE OF NEEDS FOR 2012-2013</v>
      </c>
      <c r="O2" s="632"/>
      <c r="P2" s="632"/>
      <c r="Q2" s="632"/>
      <c r="R2" s="632"/>
      <c r="S2" s="632"/>
      <c r="T2" s="632"/>
      <c r="U2" s="632"/>
      <c r="V2" s="632"/>
      <c r="W2" s="632"/>
      <c r="X2" s="632"/>
      <c r="Y2" s="632"/>
      <c r="Z2" s="632"/>
      <c r="AA2" s="632"/>
      <c r="AB2" s="632"/>
    </row>
    <row r="3" spans="1:28" ht="13.5" thickBot="1" x14ac:dyDescent="0.25">
      <c r="A3" s="81" t="s">
        <v>411</v>
      </c>
      <c r="M3" s="121" t="s">
        <v>29</v>
      </c>
      <c r="N3" s="81" t="s">
        <v>411</v>
      </c>
      <c r="Z3" s="121"/>
      <c r="AB3" s="121">
        <v>1</v>
      </c>
    </row>
    <row r="4" spans="1:28" ht="13.5" thickTop="1" x14ac:dyDescent="0.2">
      <c r="A4" s="92" t="s">
        <v>412</v>
      </c>
      <c r="B4" s="93"/>
      <c r="C4" s="93"/>
      <c r="D4" s="93"/>
      <c r="E4" s="93"/>
      <c r="F4" s="93"/>
      <c r="G4" s="93"/>
      <c r="H4" s="621"/>
      <c r="I4" s="621"/>
      <c r="J4" s="621"/>
      <c r="K4" s="621"/>
      <c r="L4" s="621"/>
      <c r="M4" s="621"/>
      <c r="N4" s="608"/>
      <c r="O4" s="621"/>
      <c r="P4" s="621"/>
      <c r="Q4" s="621"/>
      <c r="R4" s="621"/>
      <c r="S4" s="621"/>
      <c r="T4" s="621"/>
      <c r="U4" s="621"/>
      <c r="V4" s="621"/>
      <c r="W4" s="621"/>
      <c r="X4" s="621"/>
      <c r="Y4" s="621"/>
      <c r="Z4" s="93"/>
      <c r="AA4" s="93"/>
      <c r="AB4" s="110"/>
    </row>
    <row r="5" spans="1:28" ht="13.5" thickBot="1" x14ac:dyDescent="0.25">
      <c r="A5" s="105"/>
      <c r="B5" s="106"/>
      <c r="C5" s="106"/>
      <c r="D5" s="106"/>
      <c r="E5" s="106"/>
      <c r="F5" s="106"/>
      <c r="G5" s="106"/>
      <c r="H5" s="596" t="s">
        <v>413</v>
      </c>
      <c r="I5" s="596"/>
      <c r="J5" s="596" t="s">
        <v>413</v>
      </c>
      <c r="K5" s="596"/>
      <c r="L5" s="596" t="s">
        <v>413</v>
      </c>
      <c r="M5" s="597"/>
      <c r="N5" s="636" t="s">
        <v>413</v>
      </c>
      <c r="O5" s="596"/>
      <c r="P5" s="596" t="s">
        <v>413</v>
      </c>
      <c r="Q5" s="596"/>
      <c r="R5" s="596" t="s">
        <v>413</v>
      </c>
      <c r="S5" s="596"/>
      <c r="T5" s="596" t="s">
        <v>413</v>
      </c>
      <c r="U5" s="596"/>
      <c r="V5" s="596" t="s">
        <v>413</v>
      </c>
      <c r="W5" s="596"/>
      <c r="X5" s="596" t="s">
        <v>413</v>
      </c>
      <c r="Y5" s="596"/>
      <c r="Z5" s="596"/>
      <c r="AA5" s="596"/>
      <c r="AB5" s="597"/>
    </row>
    <row r="6" spans="1:28" ht="14.25" thickTop="1" thickBot="1" x14ac:dyDescent="0.25">
      <c r="A6" s="122" t="str">
        <f>"Schedule 1, Detail of Bond and Coupon Indebtedness as of June 30, "&amp;Help!$C$17+1</f>
        <v>Schedule 1, Detail of Bond and Coupon Indebtedness as of June 30, 2012</v>
      </c>
      <c r="B6" s="123"/>
      <c r="C6" s="123"/>
      <c r="D6" s="123"/>
      <c r="E6" s="123"/>
      <c r="F6" s="123"/>
      <c r="G6" s="123"/>
      <c r="H6" s="623" t="str">
        <f>Help!$C$17&amp;"-"&amp;Help!$C$17+1</f>
        <v>2011-2012</v>
      </c>
      <c r="I6" s="623"/>
      <c r="J6" s="623" t="str">
        <f>$H$6</f>
        <v>2011-2012</v>
      </c>
      <c r="K6" s="623"/>
      <c r="L6" s="623" t="str">
        <f>H6</f>
        <v>2011-2012</v>
      </c>
      <c r="M6" s="623"/>
      <c r="N6" s="652" t="str">
        <f>$H$6</f>
        <v>2011-2012</v>
      </c>
      <c r="O6" s="623"/>
      <c r="P6" s="623" t="str">
        <f>$H$6</f>
        <v>2011-2012</v>
      </c>
      <c r="Q6" s="623"/>
      <c r="R6" s="623" t="str">
        <f>$H$6</f>
        <v>2011-2012</v>
      </c>
      <c r="S6" s="623"/>
      <c r="T6" s="623" t="str">
        <f>$H$6</f>
        <v>2011-2012</v>
      </c>
      <c r="U6" s="623"/>
      <c r="V6" s="623" t="str">
        <f>$H$6</f>
        <v>2011-2012</v>
      </c>
      <c r="W6" s="623"/>
      <c r="X6" s="623" t="str">
        <f>$H$6</f>
        <v>2011-2012</v>
      </c>
      <c r="Y6" s="623"/>
      <c r="Z6" s="623"/>
      <c r="AA6" s="623"/>
      <c r="AB6" s="627"/>
    </row>
    <row r="7" spans="1:28" ht="14.25" thickTop="1" thickBot="1" x14ac:dyDescent="0.25">
      <c r="A7" s="122" t="s">
        <v>414</v>
      </c>
      <c r="B7" s="123"/>
      <c r="C7" s="123"/>
      <c r="D7" s="123"/>
      <c r="E7" s="123"/>
      <c r="F7" s="123"/>
      <c r="G7" s="123"/>
      <c r="H7" s="623" t="s">
        <v>40</v>
      </c>
      <c r="I7" s="623"/>
      <c r="J7" s="623" t="s">
        <v>40</v>
      </c>
      <c r="K7" s="623"/>
      <c r="L7" s="623" t="s">
        <v>40</v>
      </c>
      <c r="M7" s="627"/>
      <c r="N7" s="623" t="s">
        <v>40</v>
      </c>
      <c r="O7" s="623"/>
      <c r="P7" s="623" t="s">
        <v>40</v>
      </c>
      <c r="Q7" s="623"/>
      <c r="R7" s="623" t="s">
        <v>40</v>
      </c>
      <c r="S7" s="623"/>
      <c r="T7" s="623" t="s">
        <v>40</v>
      </c>
      <c r="U7" s="623"/>
      <c r="V7" s="623" t="s">
        <v>40</v>
      </c>
      <c r="W7" s="623"/>
      <c r="X7" s="623" t="s">
        <v>40</v>
      </c>
      <c r="Y7" s="623"/>
      <c r="Z7" s="652" t="s">
        <v>51</v>
      </c>
      <c r="AA7" s="623"/>
      <c r="AB7" s="627"/>
    </row>
    <row r="8" spans="1:28" ht="13.5" thickTop="1" x14ac:dyDescent="0.2">
      <c r="A8" s="92" t="s">
        <v>41</v>
      </c>
      <c r="B8" s="93"/>
      <c r="C8" s="93"/>
      <c r="D8" s="93"/>
      <c r="E8" s="93"/>
      <c r="F8" s="93"/>
      <c r="G8" s="110"/>
      <c r="H8" s="699"/>
      <c r="I8" s="699"/>
      <c r="J8" s="699"/>
      <c r="K8" s="699"/>
      <c r="L8" s="699"/>
      <c r="M8" s="699"/>
      <c r="N8" s="699"/>
      <c r="O8" s="699"/>
      <c r="P8" s="699"/>
      <c r="Q8" s="699"/>
      <c r="R8" s="699"/>
      <c r="S8" s="699"/>
      <c r="T8" s="699"/>
      <c r="U8" s="699"/>
      <c r="V8" s="699"/>
      <c r="W8" s="699"/>
      <c r="X8" s="699"/>
      <c r="Y8" s="699"/>
      <c r="Z8" s="693"/>
      <c r="AA8" s="694"/>
      <c r="AB8" s="695"/>
    </row>
    <row r="9" spans="1:28" x14ac:dyDescent="0.2">
      <c r="A9" s="133" t="str">
        <f>"Cash Balance June 30, "&amp;Help!$C$17+1</f>
        <v>Cash Balance June 30, 2012</v>
      </c>
      <c r="B9" s="116"/>
      <c r="C9" s="116"/>
      <c r="D9" s="116"/>
      <c r="E9" s="116"/>
      <c r="F9" s="116"/>
      <c r="G9" s="138"/>
      <c r="H9" s="624">
        <f>H35</f>
        <v>0</v>
      </c>
      <c r="I9" s="624"/>
      <c r="J9" s="624">
        <f>J35</f>
        <v>0</v>
      </c>
      <c r="K9" s="624"/>
      <c r="L9" s="624">
        <f>L35</f>
        <v>0</v>
      </c>
      <c r="M9" s="624"/>
      <c r="N9" s="624">
        <f>N35</f>
        <v>0</v>
      </c>
      <c r="O9" s="624"/>
      <c r="P9" s="624">
        <f>P35</f>
        <v>0</v>
      </c>
      <c r="Q9" s="624"/>
      <c r="R9" s="624">
        <f>R35</f>
        <v>0</v>
      </c>
      <c r="S9" s="624"/>
      <c r="T9" s="624">
        <f>T35</f>
        <v>0</v>
      </c>
      <c r="U9" s="624"/>
      <c r="V9" s="624">
        <f>V35</f>
        <v>0</v>
      </c>
      <c r="W9" s="624"/>
      <c r="X9" s="624">
        <f>X35</f>
        <v>0</v>
      </c>
      <c r="Y9" s="624"/>
      <c r="Z9" s="696">
        <f>SUM(H9:Y9)</f>
        <v>0</v>
      </c>
      <c r="AA9" s="697"/>
      <c r="AB9" s="698"/>
    </row>
    <row r="10" spans="1:28" x14ac:dyDescent="0.2">
      <c r="A10" s="145" t="s">
        <v>42</v>
      </c>
      <c r="B10" s="131"/>
      <c r="C10" s="131"/>
      <c r="D10" s="131"/>
      <c r="E10" s="131"/>
      <c r="F10" s="131"/>
      <c r="G10" s="132"/>
      <c r="H10" s="593">
        <v>0</v>
      </c>
      <c r="I10" s="593"/>
      <c r="J10" s="593">
        <v>0</v>
      </c>
      <c r="K10" s="593"/>
      <c r="L10" s="593">
        <v>0</v>
      </c>
      <c r="M10" s="593"/>
      <c r="N10" s="593">
        <v>0</v>
      </c>
      <c r="O10" s="593"/>
      <c r="P10" s="593">
        <v>0</v>
      </c>
      <c r="Q10" s="593"/>
      <c r="R10" s="593">
        <v>0</v>
      </c>
      <c r="S10" s="593"/>
      <c r="T10" s="593">
        <v>0</v>
      </c>
      <c r="U10" s="593"/>
      <c r="V10" s="593">
        <v>0</v>
      </c>
      <c r="W10" s="593"/>
      <c r="X10" s="593">
        <v>0</v>
      </c>
      <c r="Y10" s="593"/>
      <c r="Z10" s="570">
        <f>SUM(H10:Y10)</f>
        <v>0</v>
      </c>
      <c r="AA10" s="571"/>
      <c r="AB10" s="572"/>
    </row>
    <row r="11" spans="1:28" ht="13.5" thickBot="1" x14ac:dyDescent="0.25">
      <c r="A11" s="144" t="s">
        <v>43</v>
      </c>
      <c r="B11" s="140"/>
      <c r="C11" s="140"/>
      <c r="D11" s="140"/>
      <c r="E11" s="140"/>
      <c r="F11" s="140"/>
      <c r="G11" s="141"/>
      <c r="H11" s="629">
        <f>SUM(H9:I10)</f>
        <v>0</v>
      </c>
      <c r="I11" s="629"/>
      <c r="J11" s="629">
        <f>SUM(J9:K10)</f>
        <v>0</v>
      </c>
      <c r="K11" s="629"/>
      <c r="L11" s="629">
        <f>SUM(L9:M10)</f>
        <v>0</v>
      </c>
      <c r="M11" s="629"/>
      <c r="N11" s="629">
        <f>SUM(N9:O10)</f>
        <v>0</v>
      </c>
      <c r="O11" s="629"/>
      <c r="P11" s="629">
        <f>SUM(P9:Q10)</f>
        <v>0</v>
      </c>
      <c r="Q11" s="629"/>
      <c r="R11" s="629">
        <f>SUM(R9:S10)</f>
        <v>0</v>
      </c>
      <c r="S11" s="629"/>
      <c r="T11" s="629">
        <f>SUM(T9:U10)</f>
        <v>0</v>
      </c>
      <c r="U11" s="629"/>
      <c r="V11" s="629">
        <f>SUM(V9:W10)</f>
        <v>0</v>
      </c>
      <c r="W11" s="629"/>
      <c r="X11" s="629">
        <f>SUM(X9:Y10)</f>
        <v>0</v>
      </c>
      <c r="Y11" s="629"/>
      <c r="Z11" s="573">
        <f>SUM(Z9:AB10)</f>
        <v>0</v>
      </c>
      <c r="AA11" s="574"/>
      <c r="AB11" s="575"/>
    </row>
    <row r="12" spans="1:28" ht="13.5" thickTop="1" x14ac:dyDescent="0.2">
      <c r="A12" s="92" t="s">
        <v>44</v>
      </c>
      <c r="B12" s="93"/>
      <c r="C12" s="93"/>
      <c r="D12" s="93"/>
      <c r="E12" s="93"/>
      <c r="F12" s="93"/>
      <c r="G12" s="110"/>
      <c r="H12" s="692"/>
      <c r="I12" s="692"/>
      <c r="J12" s="692"/>
      <c r="K12" s="692"/>
      <c r="L12" s="692"/>
      <c r="M12" s="692"/>
      <c r="N12" s="692"/>
      <c r="O12" s="692"/>
      <c r="P12" s="692"/>
      <c r="Q12" s="692"/>
      <c r="R12" s="692"/>
      <c r="S12" s="692"/>
      <c r="T12" s="692"/>
      <c r="U12" s="692"/>
      <c r="V12" s="692"/>
      <c r="W12" s="692"/>
      <c r="X12" s="692"/>
      <c r="Y12" s="692"/>
      <c r="Z12" s="693"/>
      <c r="AA12" s="694"/>
      <c r="AB12" s="695"/>
    </row>
    <row r="13" spans="1:28" x14ac:dyDescent="0.2">
      <c r="A13" s="133" t="s">
        <v>45</v>
      </c>
      <c r="B13" s="116"/>
      <c r="C13" s="116"/>
      <c r="D13" s="116"/>
      <c r="E13" s="116"/>
      <c r="F13" s="116"/>
      <c r="G13" s="138"/>
      <c r="H13" s="624">
        <f>H36</f>
        <v>0</v>
      </c>
      <c r="I13" s="624"/>
      <c r="J13" s="624">
        <f>J36</f>
        <v>0</v>
      </c>
      <c r="K13" s="624"/>
      <c r="L13" s="624">
        <f>L36</f>
        <v>0</v>
      </c>
      <c r="M13" s="624"/>
      <c r="N13" s="624">
        <f>N36</f>
        <v>0</v>
      </c>
      <c r="O13" s="624"/>
      <c r="P13" s="624">
        <f>P36</f>
        <v>0</v>
      </c>
      <c r="Q13" s="624"/>
      <c r="R13" s="624">
        <f>R36</f>
        <v>0</v>
      </c>
      <c r="S13" s="624"/>
      <c r="T13" s="624">
        <f>T36</f>
        <v>0</v>
      </c>
      <c r="U13" s="624"/>
      <c r="V13" s="624">
        <f>V36</f>
        <v>0</v>
      </c>
      <c r="W13" s="624"/>
      <c r="X13" s="624">
        <f>X36</f>
        <v>0</v>
      </c>
      <c r="Y13" s="624"/>
      <c r="Z13" s="696">
        <f>SUM(H13:Y13)</f>
        <v>0</v>
      </c>
      <c r="AA13" s="697"/>
      <c r="AB13" s="698"/>
    </row>
    <row r="14" spans="1:28" x14ac:dyDescent="0.2">
      <c r="A14" s="130" t="s">
        <v>46</v>
      </c>
      <c r="B14" s="131"/>
      <c r="C14" s="131"/>
      <c r="D14" s="131"/>
      <c r="E14" s="131"/>
      <c r="F14" s="131"/>
      <c r="G14" s="132"/>
      <c r="H14" s="593">
        <v>0</v>
      </c>
      <c r="I14" s="593"/>
      <c r="J14" s="593">
        <v>0</v>
      </c>
      <c r="K14" s="593"/>
      <c r="L14" s="593">
        <v>0</v>
      </c>
      <c r="M14" s="593"/>
      <c r="N14" s="593">
        <v>0</v>
      </c>
      <c r="O14" s="593"/>
      <c r="P14" s="593">
        <v>0</v>
      </c>
      <c r="Q14" s="593"/>
      <c r="R14" s="593">
        <v>0</v>
      </c>
      <c r="S14" s="593"/>
      <c r="T14" s="593">
        <v>0</v>
      </c>
      <c r="U14" s="593"/>
      <c r="V14" s="593">
        <v>0</v>
      </c>
      <c r="W14" s="593"/>
      <c r="X14" s="593">
        <v>0</v>
      </c>
      <c r="Y14" s="593"/>
      <c r="Z14" s="570">
        <f>SUM(H14:Y14)</f>
        <v>0</v>
      </c>
      <c r="AA14" s="571"/>
      <c r="AB14" s="572"/>
    </row>
    <row r="15" spans="1:28" x14ac:dyDescent="0.2">
      <c r="A15" s="130" t="s">
        <v>47</v>
      </c>
      <c r="B15" s="131"/>
      <c r="C15" s="131"/>
      <c r="D15" s="131"/>
      <c r="E15" s="131"/>
      <c r="F15" s="131"/>
      <c r="G15" s="132"/>
      <c r="H15" s="625">
        <f>H38</f>
        <v>0</v>
      </c>
      <c r="I15" s="625"/>
      <c r="J15" s="625">
        <f>J38</f>
        <v>0</v>
      </c>
      <c r="K15" s="625"/>
      <c r="L15" s="625">
        <f>L38</f>
        <v>0</v>
      </c>
      <c r="M15" s="625"/>
      <c r="N15" s="625">
        <f>N38</f>
        <v>0</v>
      </c>
      <c r="O15" s="625"/>
      <c r="P15" s="625">
        <f>P38</f>
        <v>0</v>
      </c>
      <c r="Q15" s="625"/>
      <c r="R15" s="625">
        <f>R38</f>
        <v>0</v>
      </c>
      <c r="S15" s="625"/>
      <c r="T15" s="625">
        <f>T38</f>
        <v>0</v>
      </c>
      <c r="U15" s="625"/>
      <c r="V15" s="625">
        <f>V38</f>
        <v>0</v>
      </c>
      <c r="W15" s="625"/>
      <c r="X15" s="625">
        <f>X38</f>
        <v>0</v>
      </c>
      <c r="Y15" s="625"/>
      <c r="Z15" s="587">
        <f>SUM(H15:Y15)</f>
        <v>0</v>
      </c>
      <c r="AA15" s="588"/>
      <c r="AB15" s="589"/>
    </row>
    <row r="16" spans="1:28" ht="13.5" thickBot="1" x14ac:dyDescent="0.25">
      <c r="A16" s="144" t="s">
        <v>48</v>
      </c>
      <c r="B16" s="140"/>
      <c r="C16" s="140"/>
      <c r="D16" s="140"/>
      <c r="E16" s="140"/>
      <c r="F16" s="140"/>
      <c r="G16" s="141"/>
      <c r="H16" s="602">
        <f>SUM(H13:I15)</f>
        <v>0</v>
      </c>
      <c r="I16" s="602"/>
      <c r="J16" s="602">
        <f>SUM(J13:K15)</f>
        <v>0</v>
      </c>
      <c r="K16" s="602"/>
      <c r="L16" s="602">
        <f>SUM(L13:M15)</f>
        <v>0</v>
      </c>
      <c r="M16" s="602"/>
      <c r="N16" s="602">
        <f t="shared" ref="N16:X16" si="0">SUM(N13:O15)</f>
        <v>0</v>
      </c>
      <c r="O16" s="602"/>
      <c r="P16" s="602">
        <f t="shared" si="0"/>
        <v>0</v>
      </c>
      <c r="Q16" s="602"/>
      <c r="R16" s="602">
        <f t="shared" si="0"/>
        <v>0</v>
      </c>
      <c r="S16" s="602"/>
      <c r="T16" s="602">
        <f t="shared" si="0"/>
        <v>0</v>
      </c>
      <c r="U16" s="602"/>
      <c r="V16" s="602">
        <f t="shared" si="0"/>
        <v>0</v>
      </c>
      <c r="W16" s="602"/>
      <c r="X16" s="602">
        <f t="shared" si="0"/>
        <v>0</v>
      </c>
      <c r="Y16" s="602"/>
      <c r="Z16" s="587">
        <f>SUM(H16:Y16)</f>
        <v>0</v>
      </c>
      <c r="AA16" s="588"/>
      <c r="AB16" s="589"/>
    </row>
    <row r="17" spans="1:28" ht="13.5" thickTop="1" x14ac:dyDescent="0.2">
      <c r="A17" s="207" t="str">
        <f>"CASH FUND BALANCE JUNE 30, "&amp;Help!$C$17+1</f>
        <v>CASH FUND BALANCE JUNE 30, 2012</v>
      </c>
      <c r="B17" s="128"/>
      <c r="C17" s="128"/>
      <c r="D17" s="128"/>
      <c r="E17" s="128"/>
      <c r="F17" s="128"/>
      <c r="G17" s="129"/>
      <c r="H17" s="624">
        <f>H11-H16</f>
        <v>0</v>
      </c>
      <c r="I17" s="624"/>
      <c r="J17" s="624">
        <f>J11-J16</f>
        <v>0</v>
      </c>
      <c r="K17" s="624"/>
      <c r="L17" s="624">
        <f>L11-L16</f>
        <v>0</v>
      </c>
      <c r="M17" s="624"/>
      <c r="N17" s="624">
        <f>N11-N16</f>
        <v>0</v>
      </c>
      <c r="O17" s="624"/>
      <c r="P17" s="624">
        <f>P11-P16</f>
        <v>0</v>
      </c>
      <c r="Q17" s="624"/>
      <c r="R17" s="624">
        <f>R11-R16</f>
        <v>0</v>
      </c>
      <c r="S17" s="624"/>
      <c r="T17" s="624">
        <f>T11-T16</f>
        <v>0</v>
      </c>
      <c r="U17" s="624"/>
      <c r="V17" s="624">
        <f>V11-V16</f>
        <v>0</v>
      </c>
      <c r="W17" s="624"/>
      <c r="X17" s="624">
        <f>X11-X16</f>
        <v>0</v>
      </c>
      <c r="Y17" s="624"/>
      <c r="Z17" s="567">
        <f>SUM(H17:Y17)</f>
        <v>0</v>
      </c>
      <c r="AA17" s="568"/>
      <c r="AB17" s="569"/>
    </row>
    <row r="18" spans="1:28" ht="13.5" thickBot="1" x14ac:dyDescent="0.25">
      <c r="A18" s="144" t="s">
        <v>49</v>
      </c>
      <c r="B18" s="140"/>
      <c r="C18" s="140"/>
      <c r="D18" s="140"/>
      <c r="E18" s="140"/>
      <c r="F18" s="140"/>
      <c r="G18" s="141"/>
      <c r="H18" s="602">
        <f>H16+H17</f>
        <v>0</v>
      </c>
      <c r="I18" s="602"/>
      <c r="J18" s="602">
        <f>J16+J17</f>
        <v>0</v>
      </c>
      <c r="K18" s="602"/>
      <c r="L18" s="602">
        <f>L16+L17</f>
        <v>0</v>
      </c>
      <c r="M18" s="602"/>
      <c r="N18" s="602">
        <f>N16+N17</f>
        <v>0</v>
      </c>
      <c r="O18" s="602"/>
      <c r="P18" s="602">
        <f>P16+P17</f>
        <v>0</v>
      </c>
      <c r="Q18" s="602"/>
      <c r="R18" s="602">
        <f>R16+R17</f>
        <v>0</v>
      </c>
      <c r="S18" s="602"/>
      <c r="T18" s="602">
        <f>T16+T17</f>
        <v>0</v>
      </c>
      <c r="U18" s="602"/>
      <c r="V18" s="602">
        <f>V16+V17</f>
        <v>0</v>
      </c>
      <c r="W18" s="602"/>
      <c r="X18" s="602">
        <f>X16+X17</f>
        <v>0</v>
      </c>
      <c r="Y18" s="602"/>
      <c r="Z18" s="573">
        <f>Z16+Z17</f>
        <v>0</v>
      </c>
      <c r="AA18" s="574"/>
      <c r="AB18" s="575"/>
    </row>
    <row r="19" spans="1:28" ht="14.25" thickTop="1" thickBot="1" x14ac:dyDescent="0.25">
      <c r="H19" s="690"/>
      <c r="I19" s="690"/>
      <c r="J19" s="690"/>
      <c r="K19" s="690"/>
      <c r="L19" s="690"/>
      <c r="M19" s="690"/>
      <c r="N19" s="690"/>
      <c r="O19" s="690"/>
      <c r="P19" s="690"/>
      <c r="Q19" s="690"/>
      <c r="R19" s="690"/>
      <c r="S19" s="690"/>
      <c r="T19" s="690"/>
      <c r="U19" s="690"/>
      <c r="V19" s="690"/>
      <c r="W19" s="690"/>
      <c r="X19" s="690"/>
      <c r="Y19" s="690"/>
      <c r="Z19" s="691"/>
      <c r="AA19" s="691"/>
      <c r="AB19" s="691"/>
    </row>
    <row r="20" spans="1:28" ht="14.25" thickTop="1" thickBot="1" x14ac:dyDescent="0.25">
      <c r="A20" s="122" t="s">
        <v>415</v>
      </c>
      <c r="B20" s="123"/>
      <c r="C20" s="123"/>
      <c r="D20" s="123"/>
      <c r="E20" s="123"/>
      <c r="F20" s="123"/>
      <c r="G20" s="123"/>
      <c r="H20" s="623" t="str">
        <f>$H$6</f>
        <v>2011-2012</v>
      </c>
      <c r="I20" s="623"/>
      <c r="J20" s="623" t="str">
        <f>$H$6</f>
        <v>2011-2012</v>
      </c>
      <c r="K20" s="623"/>
      <c r="L20" s="623" t="str">
        <f>$H$6</f>
        <v>2011-2012</v>
      </c>
      <c r="M20" s="623"/>
      <c r="N20" s="652" t="str">
        <f>$H$6</f>
        <v>2011-2012</v>
      </c>
      <c r="O20" s="623"/>
      <c r="P20" s="623" t="str">
        <f>$H$6</f>
        <v>2011-2012</v>
      </c>
      <c r="Q20" s="623"/>
      <c r="R20" s="623" t="str">
        <f>$H$6</f>
        <v>2011-2012</v>
      </c>
      <c r="S20" s="623"/>
      <c r="T20" s="623" t="str">
        <f>$H$6</f>
        <v>2011-2012</v>
      </c>
      <c r="U20" s="623"/>
      <c r="V20" s="623" t="str">
        <f>$H$6</f>
        <v>2011-2012</v>
      </c>
      <c r="W20" s="623"/>
      <c r="X20" s="623" t="str">
        <f>$H$6</f>
        <v>2011-2012</v>
      </c>
      <c r="Y20" s="623"/>
      <c r="Z20" s="591"/>
      <c r="AA20" s="591"/>
      <c r="AB20" s="592"/>
    </row>
    <row r="21" spans="1:28" ht="14.25" thickTop="1" thickBot="1" x14ac:dyDescent="0.25">
      <c r="A21" s="122" t="s">
        <v>414</v>
      </c>
      <c r="B21" s="123"/>
      <c r="C21" s="123"/>
      <c r="D21" s="123"/>
      <c r="E21" s="123"/>
      <c r="F21" s="123"/>
      <c r="G21" s="123"/>
      <c r="H21" s="591" t="s">
        <v>40</v>
      </c>
      <c r="I21" s="591"/>
      <c r="J21" s="591" t="s">
        <v>40</v>
      </c>
      <c r="K21" s="591"/>
      <c r="L21" s="591" t="s">
        <v>40</v>
      </c>
      <c r="M21" s="592"/>
      <c r="N21" s="591" t="s">
        <v>40</v>
      </c>
      <c r="O21" s="591"/>
      <c r="P21" s="591" t="s">
        <v>40</v>
      </c>
      <c r="Q21" s="591"/>
      <c r="R21" s="591" t="s">
        <v>40</v>
      </c>
      <c r="S21" s="591"/>
      <c r="T21" s="591" t="s">
        <v>40</v>
      </c>
      <c r="U21" s="591"/>
      <c r="V21" s="591" t="s">
        <v>40</v>
      </c>
      <c r="W21" s="591"/>
      <c r="X21" s="591" t="s">
        <v>40</v>
      </c>
      <c r="Y21" s="591"/>
      <c r="Z21" s="590" t="s">
        <v>158</v>
      </c>
      <c r="AA21" s="591"/>
      <c r="AB21" s="592"/>
    </row>
    <row r="22" spans="1:28" ht="13.5" thickTop="1" x14ac:dyDescent="0.2">
      <c r="A22" s="127" t="str">
        <f>"Cash Balance Reported to Excise Board 6-30-"&amp;Help!$C$17</f>
        <v>Cash Balance Reported to Excise Board 6-30-2011</v>
      </c>
      <c r="B22" s="128"/>
      <c r="C22" s="128"/>
      <c r="D22" s="128"/>
      <c r="E22" s="128"/>
      <c r="F22" s="128"/>
      <c r="G22" s="129"/>
      <c r="H22" s="599">
        <v>0</v>
      </c>
      <c r="I22" s="599"/>
      <c r="J22" s="599">
        <v>0</v>
      </c>
      <c r="K22" s="599"/>
      <c r="L22" s="599">
        <v>0</v>
      </c>
      <c r="M22" s="599"/>
      <c r="N22" s="599">
        <v>0</v>
      </c>
      <c r="O22" s="599"/>
      <c r="P22" s="599">
        <v>0</v>
      </c>
      <c r="Q22" s="599"/>
      <c r="R22" s="599">
        <v>0</v>
      </c>
      <c r="S22" s="599"/>
      <c r="T22" s="599">
        <v>0</v>
      </c>
      <c r="U22" s="599"/>
      <c r="V22" s="599">
        <v>0</v>
      </c>
      <c r="W22" s="599"/>
      <c r="X22" s="599">
        <v>0</v>
      </c>
      <c r="Y22" s="599"/>
      <c r="Z22" s="567">
        <f>SUM(H22:Y22)</f>
        <v>0</v>
      </c>
      <c r="AA22" s="568"/>
      <c r="AB22" s="569"/>
    </row>
    <row r="23" spans="1:28" x14ac:dyDescent="0.2">
      <c r="A23" s="130" t="s">
        <v>141</v>
      </c>
      <c r="B23" s="131"/>
      <c r="C23" s="131"/>
      <c r="D23" s="131"/>
      <c r="E23" s="131"/>
      <c r="F23" s="131"/>
      <c r="G23" s="132"/>
      <c r="H23" s="593">
        <v>0</v>
      </c>
      <c r="I23" s="593"/>
      <c r="J23" s="593">
        <v>0</v>
      </c>
      <c r="K23" s="593"/>
      <c r="L23" s="593">
        <v>0</v>
      </c>
      <c r="M23" s="593"/>
      <c r="N23" s="593">
        <v>0</v>
      </c>
      <c r="O23" s="593"/>
      <c r="P23" s="593">
        <v>0</v>
      </c>
      <c r="Q23" s="593"/>
      <c r="R23" s="593">
        <v>0</v>
      </c>
      <c r="S23" s="593"/>
      <c r="T23" s="593">
        <v>0</v>
      </c>
      <c r="U23" s="593"/>
      <c r="V23" s="593">
        <v>0</v>
      </c>
      <c r="W23" s="593"/>
      <c r="X23" s="593">
        <v>0</v>
      </c>
      <c r="Y23" s="593"/>
      <c r="Z23" s="587">
        <f t="shared" ref="Z23:Z41" si="1">SUM(H23:Y23)</f>
        <v>0</v>
      </c>
      <c r="AA23" s="588"/>
      <c r="AB23" s="589"/>
    </row>
    <row r="24" spans="1:28" x14ac:dyDescent="0.2">
      <c r="A24" s="130" t="s">
        <v>142</v>
      </c>
      <c r="B24" s="131"/>
      <c r="C24" s="131"/>
      <c r="D24" s="131"/>
      <c r="E24" s="131"/>
      <c r="F24" s="131"/>
      <c r="G24" s="132"/>
      <c r="H24" s="593">
        <v>0</v>
      </c>
      <c r="I24" s="593"/>
      <c r="J24" s="593">
        <v>0</v>
      </c>
      <c r="K24" s="593"/>
      <c r="L24" s="593">
        <v>0</v>
      </c>
      <c r="M24" s="593"/>
      <c r="N24" s="593">
        <v>0</v>
      </c>
      <c r="O24" s="593"/>
      <c r="P24" s="593">
        <v>0</v>
      </c>
      <c r="Q24" s="593"/>
      <c r="R24" s="593">
        <v>0</v>
      </c>
      <c r="S24" s="593"/>
      <c r="T24" s="593">
        <v>0</v>
      </c>
      <c r="U24" s="593"/>
      <c r="V24" s="593">
        <v>0</v>
      </c>
      <c r="W24" s="593"/>
      <c r="X24" s="593">
        <v>0</v>
      </c>
      <c r="Y24" s="593"/>
      <c r="Z24" s="587">
        <f t="shared" si="1"/>
        <v>0</v>
      </c>
      <c r="AA24" s="588"/>
      <c r="AB24" s="589"/>
    </row>
    <row r="25" spans="1:28" x14ac:dyDescent="0.2">
      <c r="A25" s="130" t="s">
        <v>143</v>
      </c>
      <c r="B25" s="131"/>
      <c r="C25" s="131"/>
      <c r="D25" s="131"/>
      <c r="E25" s="131"/>
      <c r="F25" s="131"/>
      <c r="G25" s="132"/>
      <c r="H25" s="625">
        <f>SUM(H22:I24)</f>
        <v>0</v>
      </c>
      <c r="I25" s="625"/>
      <c r="J25" s="625">
        <f>SUM(J22:K24)</f>
        <v>0</v>
      </c>
      <c r="K25" s="625"/>
      <c r="L25" s="625">
        <f>SUM(L22:M24)</f>
        <v>0</v>
      </c>
      <c r="M25" s="625"/>
      <c r="N25" s="625">
        <f>SUM(N22:O24)</f>
        <v>0</v>
      </c>
      <c r="O25" s="625"/>
      <c r="P25" s="625">
        <f>SUM(P22:Q24)</f>
        <v>0</v>
      </c>
      <c r="Q25" s="625"/>
      <c r="R25" s="625">
        <f>SUM(R22:S24)</f>
        <v>0</v>
      </c>
      <c r="S25" s="625"/>
      <c r="T25" s="625">
        <f>SUM(T22:U24)</f>
        <v>0</v>
      </c>
      <c r="U25" s="625"/>
      <c r="V25" s="625">
        <f>SUM(V22:W24)</f>
        <v>0</v>
      </c>
      <c r="W25" s="625"/>
      <c r="X25" s="625">
        <f>SUM(X22:Y24)</f>
        <v>0</v>
      </c>
      <c r="Y25" s="625"/>
      <c r="Z25" s="587">
        <f t="shared" si="1"/>
        <v>0</v>
      </c>
      <c r="AA25" s="588"/>
      <c r="AB25" s="589"/>
    </row>
    <row r="26" spans="1:28" x14ac:dyDescent="0.2">
      <c r="A26" s="130" t="s">
        <v>144</v>
      </c>
      <c r="B26" s="131"/>
      <c r="C26" s="131"/>
      <c r="D26" s="131"/>
      <c r="E26" s="131"/>
      <c r="F26" s="131"/>
      <c r="G26" s="132"/>
      <c r="H26" s="593">
        <v>0</v>
      </c>
      <c r="I26" s="593"/>
      <c r="J26" s="593">
        <v>0</v>
      </c>
      <c r="K26" s="593"/>
      <c r="L26" s="593">
        <v>0</v>
      </c>
      <c r="M26" s="593"/>
      <c r="N26" s="593">
        <v>0</v>
      </c>
      <c r="O26" s="593"/>
      <c r="P26" s="593">
        <v>0</v>
      </c>
      <c r="Q26" s="593"/>
      <c r="R26" s="593">
        <v>0</v>
      </c>
      <c r="S26" s="593"/>
      <c r="T26" s="593">
        <v>0</v>
      </c>
      <c r="U26" s="593"/>
      <c r="V26" s="593">
        <v>0</v>
      </c>
      <c r="W26" s="593"/>
      <c r="X26" s="593">
        <v>0</v>
      </c>
      <c r="Y26" s="593"/>
      <c r="Z26" s="587">
        <f t="shared" si="1"/>
        <v>0</v>
      </c>
      <c r="AA26" s="588"/>
      <c r="AB26" s="589"/>
    </row>
    <row r="27" spans="1:28" x14ac:dyDescent="0.2">
      <c r="A27" s="130" t="s">
        <v>145</v>
      </c>
      <c r="B27" s="131"/>
      <c r="C27" s="131"/>
      <c r="D27" s="131"/>
      <c r="E27" s="131"/>
      <c r="F27" s="131"/>
      <c r="G27" s="132"/>
      <c r="H27" s="593">
        <v>0</v>
      </c>
      <c r="I27" s="593"/>
      <c r="J27" s="593">
        <v>0</v>
      </c>
      <c r="K27" s="593"/>
      <c r="L27" s="593">
        <v>0</v>
      </c>
      <c r="M27" s="593"/>
      <c r="N27" s="570">
        <v>0</v>
      </c>
      <c r="O27" s="572"/>
      <c r="P27" s="570">
        <v>0</v>
      </c>
      <c r="Q27" s="572"/>
      <c r="R27" s="570">
        <v>0</v>
      </c>
      <c r="S27" s="572"/>
      <c r="T27" s="570">
        <v>0</v>
      </c>
      <c r="U27" s="572"/>
      <c r="V27" s="570">
        <v>0</v>
      </c>
      <c r="W27" s="572"/>
      <c r="X27" s="570">
        <v>0</v>
      </c>
      <c r="Y27" s="572"/>
      <c r="Z27" s="587">
        <f t="shared" si="1"/>
        <v>0</v>
      </c>
      <c r="AA27" s="588"/>
      <c r="AB27" s="589"/>
    </row>
    <row r="28" spans="1:28" x14ac:dyDescent="0.2">
      <c r="A28" s="130" t="s">
        <v>146</v>
      </c>
      <c r="B28" s="131"/>
      <c r="C28" s="131"/>
      <c r="D28" s="131"/>
      <c r="E28" s="131"/>
      <c r="F28" s="131"/>
      <c r="G28" s="132"/>
      <c r="H28" s="593">
        <v>0</v>
      </c>
      <c r="I28" s="593"/>
      <c r="J28" s="593">
        <v>0</v>
      </c>
      <c r="K28" s="593"/>
      <c r="L28" s="593">
        <v>0</v>
      </c>
      <c r="M28" s="593"/>
      <c r="N28" s="593">
        <v>0</v>
      </c>
      <c r="O28" s="593"/>
      <c r="P28" s="593">
        <v>0</v>
      </c>
      <c r="Q28" s="593"/>
      <c r="R28" s="593">
        <v>0</v>
      </c>
      <c r="S28" s="593"/>
      <c r="T28" s="593">
        <v>0</v>
      </c>
      <c r="U28" s="593"/>
      <c r="V28" s="593">
        <v>0</v>
      </c>
      <c r="W28" s="593"/>
      <c r="X28" s="593">
        <v>0</v>
      </c>
      <c r="Y28" s="593"/>
      <c r="Z28" s="587">
        <f t="shared" si="1"/>
        <v>0</v>
      </c>
      <c r="AA28" s="588"/>
      <c r="AB28" s="589"/>
    </row>
    <row r="29" spans="1:28" x14ac:dyDescent="0.2">
      <c r="A29" s="130" t="s">
        <v>147</v>
      </c>
      <c r="B29" s="131"/>
      <c r="C29" s="131"/>
      <c r="D29" s="131"/>
      <c r="E29" s="131"/>
      <c r="F29" s="131"/>
      <c r="G29" s="132"/>
      <c r="H29" s="593">
        <v>0</v>
      </c>
      <c r="I29" s="593"/>
      <c r="J29" s="593">
        <v>0</v>
      </c>
      <c r="K29" s="593"/>
      <c r="L29" s="593">
        <v>0</v>
      </c>
      <c r="M29" s="593"/>
      <c r="N29" s="593">
        <v>0</v>
      </c>
      <c r="O29" s="593"/>
      <c r="P29" s="593">
        <v>0</v>
      </c>
      <c r="Q29" s="593"/>
      <c r="R29" s="593">
        <v>0</v>
      </c>
      <c r="S29" s="593"/>
      <c r="T29" s="593">
        <v>0</v>
      </c>
      <c r="U29" s="593"/>
      <c r="V29" s="593">
        <v>0</v>
      </c>
      <c r="W29" s="593"/>
      <c r="X29" s="593">
        <v>0</v>
      </c>
      <c r="Y29" s="593"/>
      <c r="Z29" s="587">
        <f t="shared" si="1"/>
        <v>0</v>
      </c>
      <c r="AA29" s="588"/>
      <c r="AB29" s="589"/>
    </row>
    <row r="30" spans="1:28" x14ac:dyDescent="0.2">
      <c r="A30" s="130" t="s">
        <v>148</v>
      </c>
      <c r="B30" s="131"/>
      <c r="C30" s="131"/>
      <c r="D30" s="131"/>
      <c r="E30" s="131"/>
      <c r="F30" s="131"/>
      <c r="G30" s="132"/>
      <c r="H30" s="625">
        <f>SUM(H26:I29)</f>
        <v>0</v>
      </c>
      <c r="I30" s="625"/>
      <c r="J30" s="625">
        <f>SUM(J26:K29)</f>
        <v>0</v>
      </c>
      <c r="K30" s="625"/>
      <c r="L30" s="625">
        <f>SUM(L26:M29)</f>
        <v>0</v>
      </c>
      <c r="M30" s="625"/>
      <c r="N30" s="625">
        <f>SUM(N26:O29)</f>
        <v>0</v>
      </c>
      <c r="O30" s="625"/>
      <c r="P30" s="625">
        <f>SUM(P26:Q29)</f>
        <v>0</v>
      </c>
      <c r="Q30" s="625"/>
      <c r="R30" s="625">
        <f>SUM(R26:S29)</f>
        <v>0</v>
      </c>
      <c r="S30" s="625"/>
      <c r="T30" s="625">
        <f>SUM(T26:U29)</f>
        <v>0</v>
      </c>
      <c r="U30" s="625"/>
      <c r="V30" s="625">
        <f>SUM(V26:W29)</f>
        <v>0</v>
      </c>
      <c r="W30" s="625"/>
      <c r="X30" s="625">
        <f>SUM(X26:Y29)</f>
        <v>0</v>
      </c>
      <c r="Y30" s="625"/>
      <c r="Z30" s="587">
        <f t="shared" si="1"/>
        <v>0</v>
      </c>
      <c r="AA30" s="588"/>
      <c r="AB30" s="589"/>
    </row>
    <row r="31" spans="1:28" x14ac:dyDescent="0.2">
      <c r="A31" s="130" t="s">
        <v>149</v>
      </c>
      <c r="B31" s="131"/>
      <c r="C31" s="131"/>
      <c r="D31" s="131"/>
      <c r="E31" s="131"/>
      <c r="F31" s="131"/>
      <c r="G31" s="132"/>
      <c r="H31" s="625">
        <f>H30+H25</f>
        <v>0</v>
      </c>
      <c r="I31" s="625"/>
      <c r="J31" s="625">
        <f>J30+J25</f>
        <v>0</v>
      </c>
      <c r="K31" s="625"/>
      <c r="L31" s="625">
        <f>L30+L25</f>
        <v>0</v>
      </c>
      <c r="M31" s="625"/>
      <c r="N31" s="625">
        <f>N30+N25</f>
        <v>0</v>
      </c>
      <c r="O31" s="625"/>
      <c r="P31" s="625">
        <f>P30+P25</f>
        <v>0</v>
      </c>
      <c r="Q31" s="625"/>
      <c r="R31" s="625">
        <f>R30+R25</f>
        <v>0</v>
      </c>
      <c r="S31" s="625"/>
      <c r="T31" s="625">
        <f>T30+T25</f>
        <v>0</v>
      </c>
      <c r="U31" s="625"/>
      <c r="V31" s="625">
        <f>V30+V25</f>
        <v>0</v>
      </c>
      <c r="W31" s="625"/>
      <c r="X31" s="625">
        <f>X30+X25</f>
        <v>0</v>
      </c>
      <c r="Y31" s="625"/>
      <c r="Z31" s="587">
        <f t="shared" si="1"/>
        <v>0</v>
      </c>
      <c r="AA31" s="588"/>
      <c r="AB31" s="589"/>
    </row>
    <row r="32" spans="1:28" x14ac:dyDescent="0.2">
      <c r="A32" s="130" t="s">
        <v>150</v>
      </c>
      <c r="B32" s="131"/>
      <c r="C32" s="131"/>
      <c r="D32" s="131"/>
      <c r="E32" s="131"/>
      <c r="F32" s="131"/>
      <c r="G32" s="132"/>
      <c r="H32" s="593">
        <v>0</v>
      </c>
      <c r="I32" s="593"/>
      <c r="J32" s="593">
        <v>0</v>
      </c>
      <c r="K32" s="593"/>
      <c r="L32" s="593">
        <v>0</v>
      </c>
      <c r="M32" s="593"/>
      <c r="N32" s="593">
        <v>0</v>
      </c>
      <c r="O32" s="593"/>
      <c r="P32" s="593">
        <v>0</v>
      </c>
      <c r="Q32" s="593"/>
      <c r="R32" s="593">
        <v>0</v>
      </c>
      <c r="S32" s="593"/>
      <c r="T32" s="593">
        <v>0</v>
      </c>
      <c r="U32" s="593"/>
      <c r="V32" s="593">
        <v>0</v>
      </c>
      <c r="W32" s="593"/>
      <c r="X32" s="593">
        <v>0</v>
      </c>
      <c r="Y32" s="593"/>
      <c r="Z32" s="587">
        <f t="shared" si="1"/>
        <v>0</v>
      </c>
      <c r="AA32" s="588"/>
      <c r="AB32" s="589"/>
    </row>
    <row r="33" spans="1:28" x14ac:dyDescent="0.2">
      <c r="A33" s="130" t="s">
        <v>151</v>
      </c>
      <c r="B33" s="131"/>
      <c r="C33" s="131"/>
      <c r="D33" s="131"/>
      <c r="E33" s="131"/>
      <c r="F33" s="131"/>
      <c r="G33" s="132"/>
      <c r="H33" s="593">
        <v>0</v>
      </c>
      <c r="I33" s="593"/>
      <c r="J33" s="593">
        <v>0</v>
      </c>
      <c r="K33" s="593"/>
      <c r="L33" s="593">
        <v>0</v>
      </c>
      <c r="M33" s="593"/>
      <c r="N33" s="593">
        <v>0</v>
      </c>
      <c r="O33" s="593"/>
      <c r="P33" s="593">
        <v>0</v>
      </c>
      <c r="Q33" s="593"/>
      <c r="R33" s="593">
        <v>0</v>
      </c>
      <c r="S33" s="593"/>
      <c r="T33" s="593">
        <v>0</v>
      </c>
      <c r="U33" s="593"/>
      <c r="V33" s="593">
        <v>0</v>
      </c>
      <c r="W33" s="593"/>
      <c r="X33" s="593">
        <v>0</v>
      </c>
      <c r="Y33" s="593"/>
      <c r="Z33" s="587">
        <f t="shared" si="1"/>
        <v>0</v>
      </c>
      <c r="AA33" s="588"/>
      <c r="AB33" s="589"/>
    </row>
    <row r="34" spans="1:28" x14ac:dyDescent="0.2">
      <c r="A34" s="130" t="s">
        <v>152</v>
      </c>
      <c r="B34" s="131"/>
      <c r="C34" s="131"/>
      <c r="D34" s="131"/>
      <c r="E34" s="131"/>
      <c r="F34" s="131"/>
      <c r="G34" s="132"/>
      <c r="H34" s="625">
        <f>SUM(H32:I33)</f>
        <v>0</v>
      </c>
      <c r="I34" s="625"/>
      <c r="J34" s="625">
        <f>SUM(J32:K33)</f>
        <v>0</v>
      </c>
      <c r="K34" s="625"/>
      <c r="L34" s="625">
        <f>SUM(L32:M33)</f>
        <v>0</v>
      </c>
      <c r="M34" s="625"/>
      <c r="N34" s="625">
        <f>SUM(N32:O33)</f>
        <v>0</v>
      </c>
      <c r="O34" s="625"/>
      <c r="P34" s="625">
        <f>SUM(P32:Q33)</f>
        <v>0</v>
      </c>
      <c r="Q34" s="625"/>
      <c r="R34" s="625">
        <f>SUM(R32:S33)</f>
        <v>0</v>
      </c>
      <c r="S34" s="625"/>
      <c r="T34" s="625">
        <f>SUM(T32:U33)</f>
        <v>0</v>
      </c>
      <c r="U34" s="625"/>
      <c r="V34" s="625">
        <f>SUM(V32:W33)</f>
        <v>0</v>
      </c>
      <c r="W34" s="625"/>
      <c r="X34" s="625">
        <f>SUM(X32:Y33)</f>
        <v>0</v>
      </c>
      <c r="Y34" s="625"/>
      <c r="Z34" s="587">
        <f t="shared" si="1"/>
        <v>0</v>
      </c>
      <c r="AA34" s="588"/>
      <c r="AB34" s="589"/>
    </row>
    <row r="35" spans="1:28" ht="13.5" thickBot="1" x14ac:dyDescent="0.25">
      <c r="A35" s="139" t="str">
        <f>"CASH BALANCE JUNE 30, "&amp;Help!$C$17+1</f>
        <v>CASH BALANCE JUNE 30, 2012</v>
      </c>
      <c r="B35" s="140"/>
      <c r="C35" s="140"/>
      <c r="D35" s="140"/>
      <c r="E35" s="140"/>
      <c r="F35" s="140"/>
      <c r="G35" s="141"/>
      <c r="H35" s="602">
        <f>H31-H34</f>
        <v>0</v>
      </c>
      <c r="I35" s="602"/>
      <c r="J35" s="602">
        <f>J31-J34</f>
        <v>0</v>
      </c>
      <c r="K35" s="602"/>
      <c r="L35" s="602">
        <f>L31-L34</f>
        <v>0</v>
      </c>
      <c r="M35" s="602"/>
      <c r="N35" s="602">
        <f>N31-N34</f>
        <v>0</v>
      </c>
      <c r="O35" s="602"/>
      <c r="P35" s="602">
        <f>P31-P34</f>
        <v>0</v>
      </c>
      <c r="Q35" s="602"/>
      <c r="R35" s="602">
        <f>R31-R34</f>
        <v>0</v>
      </c>
      <c r="S35" s="602"/>
      <c r="T35" s="602">
        <f>T31-T34</f>
        <v>0</v>
      </c>
      <c r="U35" s="602"/>
      <c r="V35" s="602">
        <f>V31-V34</f>
        <v>0</v>
      </c>
      <c r="W35" s="602"/>
      <c r="X35" s="602">
        <f>X31-X34</f>
        <v>0</v>
      </c>
      <c r="Y35" s="602"/>
      <c r="Z35" s="573">
        <f t="shared" si="1"/>
        <v>0</v>
      </c>
      <c r="AA35" s="574"/>
      <c r="AB35" s="575"/>
    </row>
    <row r="36" spans="1:28" ht="13.5" thickTop="1" x14ac:dyDescent="0.2">
      <c r="A36" s="127" t="s">
        <v>153</v>
      </c>
      <c r="B36" s="128"/>
      <c r="C36" s="128"/>
      <c r="D36" s="128"/>
      <c r="E36" s="128"/>
      <c r="F36" s="128"/>
      <c r="G36" s="129"/>
      <c r="H36" s="599">
        <v>0</v>
      </c>
      <c r="I36" s="599"/>
      <c r="J36" s="599">
        <v>0</v>
      </c>
      <c r="K36" s="599"/>
      <c r="L36" s="599">
        <v>0</v>
      </c>
      <c r="M36" s="599"/>
      <c r="N36" s="599">
        <v>0</v>
      </c>
      <c r="O36" s="599"/>
      <c r="P36" s="599">
        <v>0</v>
      </c>
      <c r="Q36" s="599"/>
      <c r="R36" s="599">
        <v>0</v>
      </c>
      <c r="S36" s="599"/>
      <c r="T36" s="599">
        <v>0</v>
      </c>
      <c r="U36" s="599"/>
      <c r="V36" s="599">
        <v>0</v>
      </c>
      <c r="W36" s="599"/>
      <c r="X36" s="599">
        <v>0</v>
      </c>
      <c r="Y36" s="599"/>
      <c r="Z36" s="567">
        <f t="shared" si="1"/>
        <v>0</v>
      </c>
      <c r="AA36" s="568"/>
      <c r="AB36" s="569"/>
    </row>
    <row r="37" spans="1:28" x14ac:dyDescent="0.2">
      <c r="A37" s="130" t="s">
        <v>46</v>
      </c>
      <c r="B37" s="131"/>
      <c r="C37" s="131"/>
      <c r="D37" s="131"/>
      <c r="E37" s="131"/>
      <c r="F37" s="131"/>
      <c r="G37" s="132"/>
      <c r="H37" s="593">
        <v>0</v>
      </c>
      <c r="I37" s="593"/>
      <c r="J37" s="593">
        <v>0</v>
      </c>
      <c r="K37" s="593"/>
      <c r="L37" s="593">
        <v>0</v>
      </c>
      <c r="M37" s="593"/>
      <c r="N37" s="593">
        <v>0</v>
      </c>
      <c r="O37" s="593"/>
      <c r="P37" s="593">
        <v>0</v>
      </c>
      <c r="Q37" s="593"/>
      <c r="R37" s="593">
        <v>0</v>
      </c>
      <c r="S37" s="593"/>
      <c r="T37" s="593">
        <v>0</v>
      </c>
      <c r="U37" s="593"/>
      <c r="V37" s="593">
        <v>0</v>
      </c>
      <c r="W37" s="593"/>
      <c r="X37" s="593">
        <v>0</v>
      </c>
      <c r="Y37" s="593"/>
      <c r="Z37" s="587">
        <f t="shared" si="1"/>
        <v>0</v>
      </c>
      <c r="AA37" s="588"/>
      <c r="AB37" s="589"/>
    </row>
    <row r="38" spans="1:28" x14ac:dyDescent="0.2">
      <c r="A38" s="130" t="s">
        <v>47</v>
      </c>
      <c r="B38" s="131"/>
      <c r="C38" s="131"/>
      <c r="D38" s="131"/>
      <c r="E38" s="131"/>
      <c r="F38" s="131"/>
      <c r="G38" s="132"/>
      <c r="H38" s="593">
        <v>0</v>
      </c>
      <c r="I38" s="593"/>
      <c r="J38" s="593">
        <v>0</v>
      </c>
      <c r="K38" s="593"/>
      <c r="L38" s="593">
        <v>0</v>
      </c>
      <c r="M38" s="593"/>
      <c r="N38" s="593">
        <v>0</v>
      </c>
      <c r="O38" s="593"/>
      <c r="P38" s="593">
        <v>0</v>
      </c>
      <c r="Q38" s="593"/>
      <c r="R38" s="593">
        <v>0</v>
      </c>
      <c r="S38" s="593"/>
      <c r="T38" s="593">
        <v>0</v>
      </c>
      <c r="U38" s="593"/>
      <c r="V38" s="593">
        <v>0</v>
      </c>
      <c r="W38" s="593"/>
      <c r="X38" s="593">
        <v>0</v>
      </c>
      <c r="Y38" s="593"/>
      <c r="Z38" s="587">
        <f t="shared" si="1"/>
        <v>0</v>
      </c>
      <c r="AA38" s="588"/>
      <c r="AB38" s="589"/>
    </row>
    <row r="39" spans="1:28" x14ac:dyDescent="0.2">
      <c r="A39" s="130" t="s">
        <v>416</v>
      </c>
      <c r="B39" s="131"/>
      <c r="C39" s="131"/>
      <c r="D39" s="131"/>
      <c r="E39" s="131"/>
      <c r="F39" s="131"/>
      <c r="G39" s="132"/>
      <c r="H39" s="625">
        <f>SUM(H36:I38)</f>
        <v>0</v>
      </c>
      <c r="I39" s="625"/>
      <c r="J39" s="625">
        <f>SUM(J36:K38)</f>
        <v>0</v>
      </c>
      <c r="K39" s="625"/>
      <c r="L39" s="625">
        <f>SUM(L36:M38)</f>
        <v>0</v>
      </c>
      <c r="M39" s="625"/>
      <c r="N39" s="625">
        <f>SUM(N36:O38)</f>
        <v>0</v>
      </c>
      <c r="O39" s="625"/>
      <c r="P39" s="625">
        <f>SUM(P36:Q38)</f>
        <v>0</v>
      </c>
      <c r="Q39" s="625"/>
      <c r="R39" s="625">
        <f>SUM(R36:S38)</f>
        <v>0</v>
      </c>
      <c r="S39" s="625"/>
      <c r="T39" s="625">
        <f>SUM(T36:U38)</f>
        <v>0</v>
      </c>
      <c r="U39" s="625"/>
      <c r="V39" s="625">
        <f>SUM(V36:W38)</f>
        <v>0</v>
      </c>
      <c r="W39" s="625"/>
      <c r="X39" s="625">
        <f>SUM(X36:Y38)</f>
        <v>0</v>
      </c>
      <c r="Y39" s="625"/>
      <c r="Z39" s="587">
        <f t="shared" si="1"/>
        <v>0</v>
      </c>
      <c r="AA39" s="588"/>
      <c r="AB39" s="589"/>
    </row>
    <row r="40" spans="1:28" x14ac:dyDescent="0.2">
      <c r="A40" s="142" t="s">
        <v>155</v>
      </c>
      <c r="B40" s="131"/>
      <c r="C40" s="131"/>
      <c r="D40" s="131"/>
      <c r="E40" s="131"/>
      <c r="F40" s="131"/>
      <c r="G40" s="132"/>
      <c r="H40" s="593">
        <v>0</v>
      </c>
      <c r="I40" s="593"/>
      <c r="J40" s="593">
        <v>0</v>
      </c>
      <c r="K40" s="593"/>
      <c r="L40" s="593">
        <v>0</v>
      </c>
      <c r="M40" s="593"/>
      <c r="N40" s="593">
        <v>0</v>
      </c>
      <c r="O40" s="593"/>
      <c r="P40" s="593">
        <v>0</v>
      </c>
      <c r="Q40" s="593"/>
      <c r="R40" s="593">
        <v>0</v>
      </c>
      <c r="S40" s="593"/>
      <c r="T40" s="593">
        <v>0</v>
      </c>
      <c r="U40" s="593"/>
      <c r="V40" s="593">
        <v>0</v>
      </c>
      <c r="W40" s="593"/>
      <c r="X40" s="593">
        <v>0</v>
      </c>
      <c r="Y40" s="593"/>
      <c r="Z40" s="587">
        <f t="shared" si="1"/>
        <v>0</v>
      </c>
      <c r="AA40" s="588"/>
      <c r="AB40" s="589"/>
    </row>
    <row r="41" spans="1:28" ht="13.5" thickBot="1" x14ac:dyDescent="0.25">
      <c r="A41" s="139" t="s">
        <v>417</v>
      </c>
      <c r="B41" s="140"/>
      <c r="C41" s="140"/>
      <c r="D41" s="140"/>
      <c r="E41" s="140"/>
      <c r="F41" s="140"/>
      <c r="G41" s="141"/>
      <c r="H41" s="602">
        <f>H35-H39-H40</f>
        <v>0</v>
      </c>
      <c r="I41" s="602"/>
      <c r="J41" s="602">
        <f>J35-J39-J40</f>
        <v>0</v>
      </c>
      <c r="K41" s="602"/>
      <c r="L41" s="602">
        <f>L35-L39-L40</f>
        <v>0</v>
      </c>
      <c r="M41" s="602"/>
      <c r="N41" s="602">
        <f>N35-N39-N40</f>
        <v>0</v>
      </c>
      <c r="O41" s="602"/>
      <c r="P41" s="602">
        <f>P35-P39-P40</f>
        <v>0</v>
      </c>
      <c r="Q41" s="602"/>
      <c r="R41" s="602">
        <f>R35-R39-R40</f>
        <v>0</v>
      </c>
      <c r="S41" s="602"/>
      <c r="T41" s="602">
        <f>T35-T39-T40</f>
        <v>0</v>
      </c>
      <c r="U41" s="602"/>
      <c r="V41" s="602">
        <f>V35-V39-V40</f>
        <v>0</v>
      </c>
      <c r="W41" s="602"/>
      <c r="X41" s="602">
        <f>X35-X39-X40</f>
        <v>0</v>
      </c>
      <c r="Y41" s="602"/>
      <c r="Z41" s="573">
        <f t="shared" si="1"/>
        <v>0</v>
      </c>
      <c r="AA41" s="574"/>
      <c r="AB41" s="575"/>
    </row>
    <row r="42" spans="1:28" ht="14.25" thickTop="1" thickBot="1" x14ac:dyDescent="0.25">
      <c r="H42" s="690"/>
      <c r="I42" s="690"/>
      <c r="J42" s="690"/>
      <c r="K42" s="690"/>
      <c r="L42" s="690"/>
      <c r="M42" s="690"/>
      <c r="N42" s="690"/>
      <c r="O42" s="690"/>
      <c r="P42" s="690"/>
      <c r="Q42" s="690"/>
      <c r="R42" s="690"/>
      <c r="S42" s="690"/>
      <c r="T42" s="690"/>
      <c r="U42" s="690"/>
      <c r="V42" s="690"/>
      <c r="W42" s="690"/>
      <c r="X42" s="690"/>
      <c r="Y42" s="690"/>
      <c r="Z42" s="691"/>
      <c r="AA42" s="691"/>
      <c r="AB42" s="691"/>
    </row>
    <row r="43" spans="1:28" ht="14.25" thickTop="1" thickBot="1" x14ac:dyDescent="0.25">
      <c r="A43" s="122" t="s">
        <v>418</v>
      </c>
      <c r="B43" s="123"/>
      <c r="C43" s="123"/>
      <c r="D43" s="123"/>
      <c r="E43" s="123"/>
      <c r="F43" s="123"/>
      <c r="G43" s="123"/>
      <c r="H43" s="623" t="str">
        <f>$H$6</f>
        <v>2011-2012</v>
      </c>
      <c r="I43" s="623"/>
      <c r="J43" s="623" t="str">
        <f>$H$6</f>
        <v>2011-2012</v>
      </c>
      <c r="K43" s="623"/>
      <c r="L43" s="623" t="str">
        <f>$H$6</f>
        <v>2011-2012</v>
      </c>
      <c r="M43" s="623"/>
      <c r="N43" s="652" t="str">
        <f>$H$6</f>
        <v>2011-2012</v>
      </c>
      <c r="O43" s="623"/>
      <c r="P43" s="623" t="str">
        <f>$H$6</f>
        <v>2011-2012</v>
      </c>
      <c r="Q43" s="623"/>
      <c r="R43" s="623" t="str">
        <f>$H$6</f>
        <v>2011-2012</v>
      </c>
      <c r="S43" s="623"/>
      <c r="T43" s="623" t="str">
        <f>$H$6</f>
        <v>2011-2012</v>
      </c>
      <c r="U43" s="623"/>
      <c r="V43" s="623" t="str">
        <f>$H$6</f>
        <v>2011-2012</v>
      </c>
      <c r="W43" s="623"/>
      <c r="X43" s="623" t="str">
        <f>$H$6</f>
        <v>2011-2012</v>
      </c>
      <c r="Y43" s="623"/>
      <c r="Z43" s="591"/>
      <c r="AA43" s="591"/>
      <c r="AB43" s="592"/>
    </row>
    <row r="44" spans="1:28" ht="14.25" thickTop="1" thickBot="1" x14ac:dyDescent="0.25">
      <c r="A44" s="105" t="s">
        <v>414</v>
      </c>
      <c r="B44" s="106"/>
      <c r="C44" s="106"/>
      <c r="D44" s="106"/>
      <c r="E44" s="106"/>
      <c r="F44" s="106"/>
      <c r="G44" s="106"/>
      <c r="H44" s="689" t="s">
        <v>40</v>
      </c>
      <c r="I44" s="689"/>
      <c r="J44" s="591" t="s">
        <v>40</v>
      </c>
      <c r="K44" s="591"/>
      <c r="L44" s="591" t="s">
        <v>40</v>
      </c>
      <c r="M44" s="592"/>
      <c r="N44" s="689" t="s">
        <v>40</v>
      </c>
      <c r="O44" s="689"/>
      <c r="P44" s="591" t="s">
        <v>40</v>
      </c>
      <c r="Q44" s="591"/>
      <c r="R44" s="689" t="s">
        <v>40</v>
      </c>
      <c r="S44" s="689"/>
      <c r="T44" s="591" t="s">
        <v>40</v>
      </c>
      <c r="U44" s="591"/>
      <c r="V44" s="689" t="s">
        <v>40</v>
      </c>
      <c r="W44" s="689"/>
      <c r="X44" s="591" t="s">
        <v>40</v>
      </c>
      <c r="Y44" s="591"/>
      <c r="Z44" s="590" t="s">
        <v>158</v>
      </c>
      <c r="AA44" s="591"/>
      <c r="AB44" s="592"/>
    </row>
    <row r="45" spans="1:28" ht="13.5" thickTop="1" x14ac:dyDescent="0.2">
      <c r="A45" s="127" t="str">
        <f>"Warrants Outstanding 6-30-"&amp;Help!$C$17&amp;" of Year in Caption"</f>
        <v>Warrants Outstanding 6-30-2011 of Year in Caption</v>
      </c>
      <c r="B45" s="128"/>
      <c r="C45" s="128"/>
      <c r="D45" s="128"/>
      <c r="E45" s="128"/>
      <c r="F45" s="128"/>
      <c r="G45" s="129"/>
      <c r="H45" s="593">
        <v>0</v>
      </c>
      <c r="I45" s="593"/>
      <c r="J45" s="593">
        <v>0</v>
      </c>
      <c r="K45" s="593"/>
      <c r="L45" s="593">
        <v>0</v>
      </c>
      <c r="M45" s="593"/>
      <c r="N45" s="593">
        <v>0</v>
      </c>
      <c r="O45" s="593"/>
      <c r="P45" s="593">
        <v>0</v>
      </c>
      <c r="Q45" s="593"/>
      <c r="R45" s="593">
        <v>0</v>
      </c>
      <c r="S45" s="593"/>
      <c r="T45" s="593">
        <v>0</v>
      </c>
      <c r="U45" s="593"/>
      <c r="V45" s="593">
        <v>0</v>
      </c>
      <c r="W45" s="593"/>
      <c r="X45" s="593">
        <v>0</v>
      </c>
      <c r="Y45" s="593"/>
      <c r="Z45" s="567">
        <f t="shared" ref="Z45:Z53" si="2">SUM(H45:Y45)</f>
        <v>0</v>
      </c>
      <c r="AA45" s="568"/>
      <c r="AB45" s="569"/>
    </row>
    <row r="46" spans="1:28" x14ac:dyDescent="0.2">
      <c r="A46" s="130" t="s">
        <v>159</v>
      </c>
      <c r="B46" s="131"/>
      <c r="C46" s="131"/>
      <c r="D46" s="131"/>
      <c r="E46" s="131"/>
      <c r="F46" s="131"/>
      <c r="G46" s="132"/>
      <c r="H46" s="593">
        <v>0</v>
      </c>
      <c r="I46" s="593"/>
      <c r="J46" s="593">
        <v>0</v>
      </c>
      <c r="K46" s="593"/>
      <c r="L46" s="593">
        <v>0</v>
      </c>
      <c r="M46" s="593"/>
      <c r="N46" s="593">
        <v>0</v>
      </c>
      <c r="O46" s="593"/>
      <c r="P46" s="593">
        <v>0</v>
      </c>
      <c r="Q46" s="593"/>
      <c r="R46" s="593">
        <v>0</v>
      </c>
      <c r="S46" s="593"/>
      <c r="T46" s="593">
        <v>0</v>
      </c>
      <c r="U46" s="593"/>
      <c r="V46" s="593">
        <v>0</v>
      </c>
      <c r="W46" s="593"/>
      <c r="X46" s="593">
        <v>0</v>
      </c>
      <c r="Y46" s="593"/>
      <c r="Z46" s="587">
        <f t="shared" si="2"/>
        <v>0</v>
      </c>
      <c r="AA46" s="588"/>
      <c r="AB46" s="589"/>
    </row>
    <row r="47" spans="1:28" ht="13.5" thickBot="1" x14ac:dyDescent="0.25">
      <c r="A47" s="144" t="s">
        <v>158</v>
      </c>
      <c r="B47" s="140"/>
      <c r="C47" s="140"/>
      <c r="D47" s="140"/>
      <c r="E47" s="140"/>
      <c r="F47" s="140"/>
      <c r="G47" s="141"/>
      <c r="H47" s="602">
        <f>SUM(H45:I46)</f>
        <v>0</v>
      </c>
      <c r="I47" s="602"/>
      <c r="J47" s="602">
        <f>SUM(J45:K46)</f>
        <v>0</v>
      </c>
      <c r="K47" s="602"/>
      <c r="L47" s="602">
        <f>SUM(L45:M46)</f>
        <v>0</v>
      </c>
      <c r="M47" s="602"/>
      <c r="N47" s="602">
        <f>SUM(N45:O46)</f>
        <v>0</v>
      </c>
      <c r="O47" s="602"/>
      <c r="P47" s="602">
        <f>SUM(P45:Q46)</f>
        <v>0</v>
      </c>
      <c r="Q47" s="602"/>
      <c r="R47" s="602">
        <f>SUM(R45:S46)</f>
        <v>0</v>
      </c>
      <c r="S47" s="602"/>
      <c r="T47" s="602">
        <f>SUM(T45:U46)</f>
        <v>0</v>
      </c>
      <c r="U47" s="602"/>
      <c r="V47" s="602">
        <f>SUM(V45:W46)</f>
        <v>0</v>
      </c>
      <c r="W47" s="602"/>
      <c r="X47" s="602">
        <f>SUM(X45:Y46)</f>
        <v>0</v>
      </c>
      <c r="Y47" s="602"/>
      <c r="Z47" s="573">
        <f t="shared" si="2"/>
        <v>0</v>
      </c>
      <c r="AA47" s="574"/>
      <c r="AB47" s="575"/>
    </row>
    <row r="48" spans="1:28" ht="13.5" thickTop="1" x14ac:dyDescent="0.2">
      <c r="A48" s="127" t="s">
        <v>160</v>
      </c>
      <c r="B48" s="128"/>
      <c r="C48" s="128"/>
      <c r="D48" s="128"/>
      <c r="E48" s="128"/>
      <c r="F48" s="128"/>
      <c r="G48" s="129"/>
      <c r="H48" s="599">
        <v>0</v>
      </c>
      <c r="I48" s="599"/>
      <c r="J48" s="599">
        <v>0</v>
      </c>
      <c r="K48" s="599"/>
      <c r="L48" s="599">
        <v>0</v>
      </c>
      <c r="M48" s="599"/>
      <c r="N48" s="599">
        <v>0</v>
      </c>
      <c r="O48" s="599"/>
      <c r="P48" s="599">
        <v>0</v>
      </c>
      <c r="Q48" s="599"/>
      <c r="R48" s="599">
        <v>0</v>
      </c>
      <c r="S48" s="599"/>
      <c r="T48" s="599">
        <v>0</v>
      </c>
      <c r="U48" s="599"/>
      <c r="V48" s="599">
        <v>0</v>
      </c>
      <c r="W48" s="599"/>
      <c r="X48" s="599">
        <v>0</v>
      </c>
      <c r="Y48" s="599"/>
      <c r="Z48" s="567">
        <f t="shared" si="2"/>
        <v>0</v>
      </c>
      <c r="AA48" s="568"/>
      <c r="AB48" s="569"/>
    </row>
    <row r="49" spans="1:28" x14ac:dyDescent="0.2">
      <c r="A49" s="130" t="s">
        <v>419</v>
      </c>
      <c r="B49" s="131"/>
      <c r="C49" s="131"/>
      <c r="D49" s="131"/>
      <c r="E49" s="131"/>
      <c r="F49" s="131"/>
      <c r="G49" s="132"/>
      <c r="H49" s="593">
        <v>0</v>
      </c>
      <c r="I49" s="593"/>
      <c r="J49" s="593">
        <v>0</v>
      </c>
      <c r="K49" s="593"/>
      <c r="L49" s="593">
        <v>0</v>
      </c>
      <c r="M49" s="593"/>
      <c r="N49" s="593">
        <v>0</v>
      </c>
      <c r="O49" s="593"/>
      <c r="P49" s="593">
        <v>0</v>
      </c>
      <c r="Q49" s="593"/>
      <c r="R49" s="593">
        <v>0</v>
      </c>
      <c r="S49" s="593"/>
      <c r="T49" s="593">
        <v>0</v>
      </c>
      <c r="U49" s="593"/>
      <c r="V49" s="593">
        <v>0</v>
      </c>
      <c r="W49" s="593"/>
      <c r="X49" s="593">
        <v>0</v>
      </c>
      <c r="Y49" s="593"/>
      <c r="Z49" s="587">
        <f t="shared" si="2"/>
        <v>0</v>
      </c>
      <c r="AA49" s="588"/>
      <c r="AB49" s="589"/>
    </row>
    <row r="50" spans="1:28" x14ac:dyDescent="0.2">
      <c r="A50" s="130" t="s">
        <v>162</v>
      </c>
      <c r="B50" s="131"/>
      <c r="C50" s="131"/>
      <c r="D50" s="131"/>
      <c r="E50" s="131"/>
      <c r="F50" s="131"/>
      <c r="G50" s="132"/>
      <c r="H50" s="593">
        <v>0</v>
      </c>
      <c r="I50" s="593"/>
      <c r="J50" s="593">
        <v>0</v>
      </c>
      <c r="K50" s="593"/>
      <c r="L50" s="593">
        <v>0</v>
      </c>
      <c r="M50" s="593"/>
      <c r="N50" s="593">
        <v>0</v>
      </c>
      <c r="O50" s="593"/>
      <c r="P50" s="593">
        <v>0</v>
      </c>
      <c r="Q50" s="593"/>
      <c r="R50" s="593">
        <v>0</v>
      </c>
      <c r="S50" s="593"/>
      <c r="T50" s="593">
        <v>0</v>
      </c>
      <c r="U50" s="593"/>
      <c r="V50" s="593">
        <v>0</v>
      </c>
      <c r="W50" s="593"/>
      <c r="X50" s="593">
        <v>0</v>
      </c>
      <c r="Y50" s="593"/>
      <c r="Z50" s="587">
        <f t="shared" si="2"/>
        <v>0</v>
      </c>
      <c r="AA50" s="588"/>
      <c r="AB50" s="589"/>
    </row>
    <row r="51" spans="1:28" x14ac:dyDescent="0.2">
      <c r="A51" s="130" t="s">
        <v>163</v>
      </c>
      <c r="B51" s="131"/>
      <c r="C51" s="131"/>
      <c r="D51" s="131"/>
      <c r="E51" s="131"/>
      <c r="F51" s="131"/>
      <c r="G51" s="132"/>
      <c r="H51" s="593">
        <v>0</v>
      </c>
      <c r="I51" s="593"/>
      <c r="J51" s="593">
        <v>0</v>
      </c>
      <c r="K51" s="593"/>
      <c r="L51" s="593">
        <v>0</v>
      </c>
      <c r="M51" s="593"/>
      <c r="N51" s="593">
        <v>0</v>
      </c>
      <c r="O51" s="593"/>
      <c r="P51" s="593">
        <v>0</v>
      </c>
      <c r="Q51" s="593"/>
      <c r="R51" s="593">
        <v>0</v>
      </c>
      <c r="S51" s="593"/>
      <c r="T51" s="593">
        <v>0</v>
      </c>
      <c r="U51" s="593"/>
      <c r="V51" s="593">
        <v>0</v>
      </c>
      <c r="W51" s="593"/>
      <c r="X51" s="593">
        <v>0</v>
      </c>
      <c r="Y51" s="593"/>
      <c r="Z51" s="587">
        <f t="shared" si="2"/>
        <v>0</v>
      </c>
      <c r="AA51" s="588"/>
      <c r="AB51" s="589"/>
    </row>
    <row r="52" spans="1:28" ht="13.5" thickBot="1" x14ac:dyDescent="0.25">
      <c r="A52" s="144" t="s">
        <v>164</v>
      </c>
      <c r="B52" s="140"/>
      <c r="C52" s="140"/>
      <c r="D52" s="140"/>
      <c r="E52" s="140"/>
      <c r="F52" s="140"/>
      <c r="G52" s="141"/>
      <c r="H52" s="629">
        <f>SUM(H48:I51)</f>
        <v>0</v>
      </c>
      <c r="I52" s="629"/>
      <c r="J52" s="629">
        <f>SUM(J48:K51)</f>
        <v>0</v>
      </c>
      <c r="K52" s="629"/>
      <c r="L52" s="629">
        <f>SUM(L48:M51)</f>
        <v>0</v>
      </c>
      <c r="M52" s="629"/>
      <c r="N52" s="629">
        <f>SUM(N48:O51)</f>
        <v>0</v>
      </c>
      <c r="O52" s="629"/>
      <c r="P52" s="629">
        <f>SUM(P48:Q51)</f>
        <v>0</v>
      </c>
      <c r="Q52" s="629"/>
      <c r="R52" s="629">
        <f>SUM(R48:S51)</f>
        <v>0</v>
      </c>
      <c r="S52" s="629"/>
      <c r="T52" s="629">
        <f>SUM(T48:U51)</f>
        <v>0</v>
      </c>
      <c r="U52" s="629"/>
      <c r="V52" s="629">
        <f>SUM(V48:W51)</f>
        <v>0</v>
      </c>
      <c r="W52" s="629"/>
      <c r="X52" s="629">
        <f>SUM(X48:Y51)</f>
        <v>0</v>
      </c>
      <c r="Y52" s="629"/>
      <c r="Z52" s="573">
        <f t="shared" si="2"/>
        <v>0</v>
      </c>
      <c r="AA52" s="574"/>
      <c r="AB52" s="575"/>
    </row>
    <row r="53" spans="1:28" ht="14.25" thickTop="1" thickBot="1" x14ac:dyDescent="0.25">
      <c r="A53" s="166" t="str">
        <f>"BALANCE WARRANTS OUTSTANDING JUNE 30, "&amp;Help!$C$17+1</f>
        <v>BALANCE WARRANTS OUTSTANDING JUNE 30, 2012</v>
      </c>
      <c r="B53" s="123"/>
      <c r="C53" s="123"/>
      <c r="D53" s="123"/>
      <c r="E53" s="123"/>
      <c r="F53" s="123"/>
      <c r="G53" s="124"/>
      <c r="H53" s="628">
        <f>H47-H52</f>
        <v>0</v>
      </c>
      <c r="I53" s="628"/>
      <c r="J53" s="628">
        <f>J47-J52</f>
        <v>0</v>
      </c>
      <c r="K53" s="628"/>
      <c r="L53" s="628">
        <f>L47-L52</f>
        <v>0</v>
      </c>
      <c r="M53" s="628"/>
      <c r="N53" s="628">
        <f>N47-N52</f>
        <v>0</v>
      </c>
      <c r="O53" s="628"/>
      <c r="P53" s="628">
        <f>P47-P52</f>
        <v>0</v>
      </c>
      <c r="Q53" s="628"/>
      <c r="R53" s="628">
        <f>R47-R52</f>
        <v>0</v>
      </c>
      <c r="S53" s="628"/>
      <c r="T53" s="628">
        <f>T47-T52</f>
        <v>0</v>
      </c>
      <c r="U53" s="628"/>
      <c r="V53" s="628">
        <f>V47-V52</f>
        <v>0</v>
      </c>
      <c r="W53" s="628"/>
      <c r="X53" s="628">
        <f>X47-X52</f>
        <v>0</v>
      </c>
      <c r="Y53" s="628"/>
      <c r="Z53" s="590">
        <f t="shared" si="2"/>
        <v>0</v>
      </c>
      <c r="AA53" s="591"/>
      <c r="AB53" s="592"/>
    </row>
    <row r="54" spans="1:28" ht="13.5" thickTop="1" x14ac:dyDescent="0.2">
      <c r="A54" s="157" t="str">
        <f>'Exhibit H'!A60</f>
        <v>S.A.&amp;I. Form 2651R99 Entity: City Name City, 99</v>
      </c>
      <c r="H54" s="619"/>
      <c r="I54" s="619"/>
      <c r="J54" s="215"/>
      <c r="K54" s="639">
        <f ca="1">Coversheets!$BI$50</f>
        <v>41858.327887268519</v>
      </c>
      <c r="L54" s="639"/>
      <c r="M54" s="639"/>
      <c r="N54" s="208" t="str">
        <f>A54</f>
        <v>S.A.&amp;I. Form 2651R99 Entity: City Name City, 99</v>
      </c>
      <c r="Z54" s="639">
        <f ca="1">Coversheets!$BI$50</f>
        <v>41858.327887268519</v>
      </c>
      <c r="AA54" s="639"/>
      <c r="AB54" s="639"/>
    </row>
    <row r="56" spans="1:28" ht="15" x14ac:dyDescent="0.25">
      <c r="A56" s="632" t="str">
        <f>A1</f>
        <v>SPECIAL REVENUE FUND ACCOUNTS COVERING THE PERIOD JULY 1, 2011, to JUNE 30, 2012</v>
      </c>
      <c r="B56" s="632"/>
      <c r="C56" s="632"/>
      <c r="D56" s="632"/>
      <c r="E56" s="632"/>
      <c r="F56" s="632"/>
      <c r="G56" s="632"/>
      <c r="H56" s="632"/>
      <c r="I56" s="632"/>
      <c r="J56" s="632"/>
      <c r="K56" s="632"/>
      <c r="L56" s="632"/>
      <c r="M56" s="632"/>
      <c r="N56" s="632" t="str">
        <f>A56</f>
        <v>SPECIAL REVENUE FUND ACCOUNTS COVERING THE PERIOD JULY 1, 2011, to JUNE 30, 2012</v>
      </c>
      <c r="O56" s="632"/>
      <c r="P56" s="632"/>
      <c r="Q56" s="632"/>
      <c r="R56" s="632"/>
      <c r="S56" s="632"/>
      <c r="T56" s="632"/>
      <c r="U56" s="632"/>
      <c r="V56" s="632"/>
      <c r="W56" s="632"/>
      <c r="X56" s="632"/>
      <c r="Y56" s="632"/>
      <c r="Z56" s="632"/>
      <c r="AA56" s="632"/>
      <c r="AB56" s="632"/>
    </row>
    <row r="57" spans="1:28" ht="15" x14ac:dyDescent="0.25">
      <c r="A57" s="632" t="str">
        <f>A2</f>
        <v>ESTIMATE OF NEEDS FOR 2012-2013</v>
      </c>
      <c r="B57" s="632"/>
      <c r="C57" s="632"/>
      <c r="D57" s="632"/>
      <c r="E57" s="632"/>
      <c r="F57" s="632"/>
      <c r="G57" s="632"/>
      <c r="H57" s="632"/>
      <c r="I57" s="632"/>
      <c r="J57" s="632"/>
      <c r="K57" s="632"/>
      <c r="L57" s="632"/>
      <c r="M57" s="632"/>
      <c r="N57" s="632" t="str">
        <f>A57</f>
        <v>ESTIMATE OF NEEDS FOR 2012-2013</v>
      </c>
      <c r="O57" s="632"/>
      <c r="P57" s="632"/>
      <c r="Q57" s="632"/>
      <c r="R57" s="632"/>
      <c r="S57" s="632"/>
      <c r="T57" s="632"/>
      <c r="U57" s="632"/>
      <c r="V57" s="632"/>
      <c r="W57" s="632"/>
      <c r="X57" s="632"/>
      <c r="Y57" s="632"/>
      <c r="Z57" s="632"/>
      <c r="AA57" s="632"/>
      <c r="AB57" s="632"/>
    </row>
    <row r="58" spans="1:28" ht="13.5" thickBot="1" x14ac:dyDescent="0.25">
      <c r="A58" s="81" t="s">
        <v>411</v>
      </c>
      <c r="M58" s="121" t="s">
        <v>29</v>
      </c>
      <c r="N58" s="81" t="s">
        <v>411</v>
      </c>
      <c r="Z58" s="121"/>
      <c r="AB58" s="121">
        <v>1</v>
      </c>
    </row>
    <row r="59" spans="1:28" ht="13.5" thickTop="1" x14ac:dyDescent="0.2">
      <c r="A59" s="92" t="s">
        <v>412</v>
      </c>
      <c r="B59" s="93"/>
      <c r="C59" s="93"/>
      <c r="D59" s="93"/>
      <c r="E59" s="93"/>
      <c r="F59" s="93"/>
      <c r="G59" s="93"/>
      <c r="H59" s="621"/>
      <c r="I59" s="621"/>
      <c r="J59" s="621"/>
      <c r="K59" s="621"/>
      <c r="L59" s="621"/>
      <c r="M59" s="621"/>
      <c r="N59" s="608"/>
      <c r="O59" s="621"/>
      <c r="P59" s="621"/>
      <c r="Q59" s="621"/>
      <c r="R59" s="621"/>
      <c r="S59" s="621"/>
      <c r="T59" s="621"/>
      <c r="U59" s="621"/>
      <c r="V59" s="621"/>
      <c r="W59" s="621"/>
      <c r="X59" s="621"/>
      <c r="Y59" s="621"/>
      <c r="Z59" s="93"/>
      <c r="AA59" s="93"/>
      <c r="AB59" s="110"/>
    </row>
    <row r="60" spans="1:28" ht="13.5" thickBot="1" x14ac:dyDescent="0.25">
      <c r="A60" s="105"/>
      <c r="B60" s="106"/>
      <c r="C60" s="106"/>
      <c r="D60" s="106"/>
      <c r="E60" s="106"/>
      <c r="F60" s="106"/>
      <c r="G60" s="106"/>
      <c r="H60" s="596" t="s">
        <v>413</v>
      </c>
      <c r="I60" s="596"/>
      <c r="J60" s="596" t="s">
        <v>413</v>
      </c>
      <c r="K60" s="596"/>
      <c r="L60" s="596" t="s">
        <v>413</v>
      </c>
      <c r="M60" s="597"/>
      <c r="N60" s="636" t="s">
        <v>413</v>
      </c>
      <c r="O60" s="596"/>
      <c r="P60" s="596" t="s">
        <v>413</v>
      </c>
      <c r="Q60" s="596"/>
      <c r="R60" s="596" t="s">
        <v>413</v>
      </c>
      <c r="S60" s="596"/>
      <c r="T60" s="596" t="s">
        <v>413</v>
      </c>
      <c r="U60" s="596"/>
      <c r="V60" s="596" t="s">
        <v>413</v>
      </c>
      <c r="W60" s="596"/>
      <c r="X60" s="596" t="s">
        <v>413</v>
      </c>
      <c r="Y60" s="596"/>
      <c r="Z60" s="596"/>
      <c r="AA60" s="596"/>
      <c r="AB60" s="597"/>
    </row>
    <row r="61" spans="1:28" ht="14.25" thickTop="1" thickBot="1" x14ac:dyDescent="0.25">
      <c r="A61" s="122" t="str">
        <f>A6</f>
        <v>Schedule 1, Detail of Bond and Coupon Indebtedness as of June 30, 2012</v>
      </c>
      <c r="B61" s="123"/>
      <c r="C61" s="123"/>
      <c r="D61" s="123"/>
      <c r="E61" s="123"/>
      <c r="F61" s="123"/>
      <c r="G61" s="123"/>
      <c r="H61" s="623" t="str">
        <f>H6</f>
        <v>2011-2012</v>
      </c>
      <c r="I61" s="623"/>
      <c r="J61" s="623" t="str">
        <f>$H$6</f>
        <v>2011-2012</v>
      </c>
      <c r="K61" s="623"/>
      <c r="L61" s="623" t="str">
        <f>H61</f>
        <v>2011-2012</v>
      </c>
      <c r="M61" s="623"/>
      <c r="N61" s="652" t="str">
        <f>$H$6</f>
        <v>2011-2012</v>
      </c>
      <c r="O61" s="623"/>
      <c r="P61" s="623" t="str">
        <f>$H$6</f>
        <v>2011-2012</v>
      </c>
      <c r="Q61" s="623"/>
      <c r="R61" s="623" t="str">
        <f>$H$6</f>
        <v>2011-2012</v>
      </c>
      <c r="S61" s="623"/>
      <c r="T61" s="623" t="str">
        <f>$H$6</f>
        <v>2011-2012</v>
      </c>
      <c r="U61" s="623"/>
      <c r="V61" s="623" t="str">
        <f>$H$6</f>
        <v>2011-2012</v>
      </c>
      <c r="W61" s="623"/>
      <c r="X61" s="623" t="str">
        <f>$H$6</f>
        <v>2011-2012</v>
      </c>
      <c r="Y61" s="623"/>
      <c r="Z61" s="623"/>
      <c r="AA61" s="623"/>
      <c r="AB61" s="627"/>
    </row>
    <row r="62" spans="1:28" ht="14.25" thickTop="1" thickBot="1" x14ac:dyDescent="0.25">
      <c r="A62" s="122" t="s">
        <v>414</v>
      </c>
      <c r="B62" s="123"/>
      <c r="C62" s="123"/>
      <c r="D62" s="123"/>
      <c r="E62" s="123"/>
      <c r="F62" s="123"/>
      <c r="G62" s="123"/>
      <c r="H62" s="623" t="s">
        <v>40</v>
      </c>
      <c r="I62" s="623"/>
      <c r="J62" s="623" t="s">
        <v>40</v>
      </c>
      <c r="K62" s="623"/>
      <c r="L62" s="623" t="s">
        <v>40</v>
      </c>
      <c r="M62" s="627"/>
      <c r="N62" s="623" t="s">
        <v>40</v>
      </c>
      <c r="O62" s="623"/>
      <c r="P62" s="623" t="s">
        <v>40</v>
      </c>
      <c r="Q62" s="623"/>
      <c r="R62" s="623" t="s">
        <v>40</v>
      </c>
      <c r="S62" s="623"/>
      <c r="T62" s="623" t="s">
        <v>40</v>
      </c>
      <c r="U62" s="623"/>
      <c r="V62" s="623" t="s">
        <v>40</v>
      </c>
      <c r="W62" s="623"/>
      <c r="X62" s="623" t="s">
        <v>40</v>
      </c>
      <c r="Y62" s="623"/>
      <c r="Z62" s="652" t="s">
        <v>51</v>
      </c>
      <c r="AA62" s="623"/>
      <c r="AB62" s="627"/>
    </row>
    <row r="63" spans="1:28" ht="13.5" thickTop="1" x14ac:dyDescent="0.2">
      <c r="A63" s="92" t="s">
        <v>41</v>
      </c>
      <c r="B63" s="93"/>
      <c r="C63" s="93"/>
      <c r="D63" s="93"/>
      <c r="E63" s="93"/>
      <c r="F63" s="93"/>
      <c r="G63" s="110"/>
      <c r="H63" s="699"/>
      <c r="I63" s="699"/>
      <c r="J63" s="699"/>
      <c r="K63" s="699"/>
      <c r="L63" s="699"/>
      <c r="M63" s="699"/>
      <c r="N63" s="699"/>
      <c r="O63" s="699"/>
      <c r="P63" s="699"/>
      <c r="Q63" s="699"/>
      <c r="R63" s="699"/>
      <c r="S63" s="699"/>
      <c r="T63" s="699"/>
      <c r="U63" s="699"/>
      <c r="V63" s="699"/>
      <c r="W63" s="699"/>
      <c r="X63" s="699"/>
      <c r="Y63" s="699"/>
      <c r="Z63" s="693"/>
      <c r="AA63" s="694"/>
      <c r="AB63" s="695"/>
    </row>
    <row r="64" spans="1:28" x14ac:dyDescent="0.2">
      <c r="A64" s="133" t="str">
        <f>A9</f>
        <v>Cash Balance June 30, 2012</v>
      </c>
      <c r="B64" s="116"/>
      <c r="C64" s="116"/>
      <c r="D64" s="116"/>
      <c r="E64" s="116"/>
      <c r="F64" s="116"/>
      <c r="G64" s="138"/>
      <c r="H64" s="624">
        <f>H90</f>
        <v>0</v>
      </c>
      <c r="I64" s="624"/>
      <c r="J64" s="624">
        <f>J90</f>
        <v>0</v>
      </c>
      <c r="K64" s="624"/>
      <c r="L64" s="624">
        <f>L90</f>
        <v>0</v>
      </c>
      <c r="M64" s="624"/>
      <c r="N64" s="624">
        <f>N90</f>
        <v>0</v>
      </c>
      <c r="O64" s="624"/>
      <c r="P64" s="624">
        <f>P90</f>
        <v>0</v>
      </c>
      <c r="Q64" s="624"/>
      <c r="R64" s="624">
        <f>R90</f>
        <v>0</v>
      </c>
      <c r="S64" s="624"/>
      <c r="T64" s="624">
        <f>T90</f>
        <v>0</v>
      </c>
      <c r="U64" s="624"/>
      <c r="V64" s="624">
        <f>V90</f>
        <v>0</v>
      </c>
      <c r="W64" s="624"/>
      <c r="X64" s="624">
        <f>X90</f>
        <v>0</v>
      </c>
      <c r="Y64" s="624"/>
      <c r="Z64" s="696">
        <f>SUM(H64:Y64)</f>
        <v>0</v>
      </c>
      <c r="AA64" s="697"/>
      <c r="AB64" s="698"/>
    </row>
    <row r="65" spans="1:28" x14ac:dyDescent="0.2">
      <c r="A65" s="145" t="s">
        <v>42</v>
      </c>
      <c r="B65" s="131"/>
      <c r="C65" s="131"/>
      <c r="D65" s="131"/>
      <c r="E65" s="131"/>
      <c r="F65" s="131"/>
      <c r="G65" s="132"/>
      <c r="H65" s="593">
        <v>0</v>
      </c>
      <c r="I65" s="593"/>
      <c r="J65" s="593">
        <v>0</v>
      </c>
      <c r="K65" s="593"/>
      <c r="L65" s="593">
        <v>0</v>
      </c>
      <c r="M65" s="593"/>
      <c r="N65" s="593">
        <v>0</v>
      </c>
      <c r="O65" s="593"/>
      <c r="P65" s="593">
        <v>0</v>
      </c>
      <c r="Q65" s="593"/>
      <c r="R65" s="593">
        <v>0</v>
      </c>
      <c r="S65" s="593"/>
      <c r="T65" s="593">
        <v>0</v>
      </c>
      <c r="U65" s="593"/>
      <c r="V65" s="593">
        <v>0</v>
      </c>
      <c r="W65" s="593"/>
      <c r="X65" s="593">
        <v>0</v>
      </c>
      <c r="Y65" s="593"/>
      <c r="Z65" s="587">
        <f>SUM(H65:Y65)</f>
        <v>0</v>
      </c>
      <c r="AA65" s="588"/>
      <c r="AB65" s="589"/>
    </row>
    <row r="66" spans="1:28" ht="13.5" thickBot="1" x14ac:dyDescent="0.25">
      <c r="A66" s="144" t="s">
        <v>43</v>
      </c>
      <c r="B66" s="140"/>
      <c r="C66" s="140"/>
      <c r="D66" s="140"/>
      <c r="E66" s="140"/>
      <c r="F66" s="140"/>
      <c r="G66" s="141"/>
      <c r="H66" s="629">
        <f>SUM(H64:I65)</f>
        <v>0</v>
      </c>
      <c r="I66" s="629"/>
      <c r="J66" s="629">
        <f>SUM(J64:K65)</f>
        <v>0</v>
      </c>
      <c r="K66" s="629"/>
      <c r="L66" s="629">
        <f>SUM(L64:M65)</f>
        <v>0</v>
      </c>
      <c r="M66" s="629"/>
      <c r="N66" s="629">
        <f>SUM(N64:O65)</f>
        <v>0</v>
      </c>
      <c r="O66" s="629"/>
      <c r="P66" s="629">
        <f>SUM(P64:Q65)</f>
        <v>0</v>
      </c>
      <c r="Q66" s="629"/>
      <c r="R66" s="629">
        <f>SUM(R64:S65)</f>
        <v>0</v>
      </c>
      <c r="S66" s="629"/>
      <c r="T66" s="629">
        <f>SUM(T64:U65)</f>
        <v>0</v>
      </c>
      <c r="U66" s="629"/>
      <c r="V66" s="629">
        <f>SUM(V64:W65)</f>
        <v>0</v>
      </c>
      <c r="W66" s="629"/>
      <c r="X66" s="629">
        <f>SUM(X64:Y65)</f>
        <v>0</v>
      </c>
      <c r="Y66" s="629"/>
      <c r="Z66" s="573">
        <f>SUM(Z64:AB65)</f>
        <v>0</v>
      </c>
      <c r="AA66" s="574"/>
      <c r="AB66" s="575"/>
    </row>
    <row r="67" spans="1:28" ht="13.5" thickTop="1" x14ac:dyDescent="0.2">
      <c r="A67" s="92" t="s">
        <v>44</v>
      </c>
      <c r="B67" s="93"/>
      <c r="C67" s="93"/>
      <c r="D67" s="93"/>
      <c r="E67" s="93"/>
      <c r="F67" s="93"/>
      <c r="G67" s="110"/>
      <c r="H67" s="692"/>
      <c r="I67" s="692"/>
      <c r="J67" s="692"/>
      <c r="K67" s="692"/>
      <c r="L67" s="692"/>
      <c r="M67" s="692"/>
      <c r="N67" s="692"/>
      <c r="O67" s="692"/>
      <c r="P67" s="692"/>
      <c r="Q67" s="692"/>
      <c r="R67" s="692"/>
      <c r="S67" s="692"/>
      <c r="T67" s="692"/>
      <c r="U67" s="692"/>
      <c r="V67" s="692"/>
      <c r="W67" s="692"/>
      <c r="X67" s="692"/>
      <c r="Y67" s="692"/>
      <c r="Z67" s="693"/>
      <c r="AA67" s="694"/>
      <c r="AB67" s="695"/>
    </row>
    <row r="68" spans="1:28" x14ac:dyDescent="0.2">
      <c r="A68" s="133" t="s">
        <v>45</v>
      </c>
      <c r="B68" s="116"/>
      <c r="C68" s="116"/>
      <c r="D68" s="116"/>
      <c r="E68" s="116"/>
      <c r="F68" s="116"/>
      <c r="G68" s="138"/>
      <c r="H68" s="624">
        <f>H91</f>
        <v>0</v>
      </c>
      <c r="I68" s="624"/>
      <c r="J68" s="624">
        <f>J91</f>
        <v>0</v>
      </c>
      <c r="K68" s="624"/>
      <c r="L68" s="624">
        <f>L91</f>
        <v>0</v>
      </c>
      <c r="M68" s="624"/>
      <c r="N68" s="624">
        <f>N91</f>
        <v>0</v>
      </c>
      <c r="O68" s="624"/>
      <c r="P68" s="624">
        <f>P91</f>
        <v>0</v>
      </c>
      <c r="Q68" s="624"/>
      <c r="R68" s="624">
        <f>R91</f>
        <v>0</v>
      </c>
      <c r="S68" s="624"/>
      <c r="T68" s="624">
        <f>T91</f>
        <v>0</v>
      </c>
      <c r="U68" s="624"/>
      <c r="V68" s="624">
        <f>V91</f>
        <v>0</v>
      </c>
      <c r="W68" s="624"/>
      <c r="X68" s="624">
        <f>X91</f>
        <v>0</v>
      </c>
      <c r="Y68" s="624"/>
      <c r="Z68" s="696">
        <f>SUM(H68:Y68)</f>
        <v>0</v>
      </c>
      <c r="AA68" s="697"/>
      <c r="AB68" s="698"/>
    </row>
    <row r="69" spans="1:28" x14ac:dyDescent="0.2">
      <c r="A69" s="130" t="s">
        <v>46</v>
      </c>
      <c r="B69" s="131"/>
      <c r="C69" s="131"/>
      <c r="D69" s="131"/>
      <c r="E69" s="131"/>
      <c r="F69" s="131"/>
      <c r="G69" s="132"/>
      <c r="H69" s="593">
        <v>0</v>
      </c>
      <c r="I69" s="593"/>
      <c r="J69" s="593">
        <v>0</v>
      </c>
      <c r="K69" s="593"/>
      <c r="L69" s="593">
        <v>0</v>
      </c>
      <c r="M69" s="593"/>
      <c r="N69" s="593">
        <v>0</v>
      </c>
      <c r="O69" s="593"/>
      <c r="P69" s="593">
        <v>0</v>
      </c>
      <c r="Q69" s="593"/>
      <c r="R69" s="593">
        <v>0</v>
      </c>
      <c r="S69" s="593"/>
      <c r="T69" s="593">
        <v>0</v>
      </c>
      <c r="U69" s="593"/>
      <c r="V69" s="593">
        <v>0</v>
      </c>
      <c r="W69" s="593"/>
      <c r="X69" s="593">
        <v>0</v>
      </c>
      <c r="Y69" s="593"/>
      <c r="Z69" s="587">
        <f>SUM(H69:Y69)</f>
        <v>0</v>
      </c>
      <c r="AA69" s="588"/>
      <c r="AB69" s="589"/>
    </row>
    <row r="70" spans="1:28" x14ac:dyDescent="0.2">
      <c r="A70" s="130" t="s">
        <v>47</v>
      </c>
      <c r="B70" s="131"/>
      <c r="C70" s="131"/>
      <c r="D70" s="131"/>
      <c r="E70" s="131"/>
      <c r="F70" s="131"/>
      <c r="G70" s="132"/>
      <c r="H70" s="625">
        <f>H93</f>
        <v>0</v>
      </c>
      <c r="I70" s="625"/>
      <c r="J70" s="625">
        <f>J93</f>
        <v>0</v>
      </c>
      <c r="K70" s="625"/>
      <c r="L70" s="625">
        <f>L93</f>
        <v>0</v>
      </c>
      <c r="M70" s="625"/>
      <c r="N70" s="625">
        <f>N93</f>
        <v>0</v>
      </c>
      <c r="O70" s="625"/>
      <c r="P70" s="625">
        <f>P93</f>
        <v>0</v>
      </c>
      <c r="Q70" s="625"/>
      <c r="R70" s="625">
        <f>R93</f>
        <v>0</v>
      </c>
      <c r="S70" s="625"/>
      <c r="T70" s="625">
        <f>T93</f>
        <v>0</v>
      </c>
      <c r="U70" s="625"/>
      <c r="V70" s="625">
        <f>V93</f>
        <v>0</v>
      </c>
      <c r="W70" s="625"/>
      <c r="X70" s="625">
        <f>X93</f>
        <v>0</v>
      </c>
      <c r="Y70" s="625"/>
      <c r="Z70" s="587">
        <f>SUM(H70:Y70)</f>
        <v>0</v>
      </c>
      <c r="AA70" s="588"/>
      <c r="AB70" s="589"/>
    </row>
    <row r="71" spans="1:28" ht="13.5" thickBot="1" x14ac:dyDescent="0.25">
      <c r="A71" s="144" t="s">
        <v>48</v>
      </c>
      <c r="B71" s="140"/>
      <c r="C71" s="140"/>
      <c r="D71" s="140"/>
      <c r="E71" s="140"/>
      <c r="F71" s="140"/>
      <c r="G71" s="141"/>
      <c r="H71" s="602">
        <f>SUM(H68:I70)</f>
        <v>0</v>
      </c>
      <c r="I71" s="602"/>
      <c r="J71" s="602">
        <f>SUM(J68:K70)</f>
        <v>0</v>
      </c>
      <c r="K71" s="602"/>
      <c r="L71" s="602">
        <f>SUM(L68:M70)</f>
        <v>0</v>
      </c>
      <c r="M71" s="602"/>
      <c r="N71" s="602">
        <f>SUM(N68:O70)</f>
        <v>0</v>
      </c>
      <c r="O71" s="602"/>
      <c r="P71" s="602">
        <f>SUM(P68:Q70)</f>
        <v>0</v>
      </c>
      <c r="Q71" s="602"/>
      <c r="R71" s="602">
        <f>SUM(R68:S70)</f>
        <v>0</v>
      </c>
      <c r="S71" s="602"/>
      <c r="T71" s="602">
        <f>SUM(T68:U70)</f>
        <v>0</v>
      </c>
      <c r="U71" s="602"/>
      <c r="V71" s="602">
        <f>SUM(V68:W70)</f>
        <v>0</v>
      </c>
      <c r="W71" s="602"/>
      <c r="X71" s="602">
        <f>SUM(X68:Y70)</f>
        <v>0</v>
      </c>
      <c r="Y71" s="602"/>
      <c r="Z71" s="587">
        <f>SUM(H71:Y71)</f>
        <v>0</v>
      </c>
      <c r="AA71" s="588"/>
      <c r="AB71" s="589"/>
    </row>
    <row r="72" spans="1:28" ht="13.5" thickTop="1" x14ac:dyDescent="0.2">
      <c r="A72" s="207" t="str">
        <f>A17</f>
        <v>CASH FUND BALANCE JUNE 30, 2012</v>
      </c>
      <c r="B72" s="128"/>
      <c r="C72" s="128"/>
      <c r="D72" s="128"/>
      <c r="E72" s="128"/>
      <c r="F72" s="128"/>
      <c r="G72" s="129"/>
      <c r="H72" s="624">
        <f>H66-H71</f>
        <v>0</v>
      </c>
      <c r="I72" s="624"/>
      <c r="J72" s="624">
        <f>J66-J71</f>
        <v>0</v>
      </c>
      <c r="K72" s="624"/>
      <c r="L72" s="624">
        <f>L66-L71</f>
        <v>0</v>
      </c>
      <c r="M72" s="624"/>
      <c r="N72" s="624">
        <f>N66-N71</f>
        <v>0</v>
      </c>
      <c r="O72" s="624"/>
      <c r="P72" s="624">
        <f>P66-P71</f>
        <v>0</v>
      </c>
      <c r="Q72" s="624"/>
      <c r="R72" s="624">
        <f>R66-R71</f>
        <v>0</v>
      </c>
      <c r="S72" s="624"/>
      <c r="T72" s="624">
        <f>T66-T71</f>
        <v>0</v>
      </c>
      <c r="U72" s="624"/>
      <c r="V72" s="624">
        <f>V66-V71</f>
        <v>0</v>
      </c>
      <c r="W72" s="624"/>
      <c r="X72" s="624">
        <f>X66-X71</f>
        <v>0</v>
      </c>
      <c r="Y72" s="624"/>
      <c r="Z72" s="567">
        <f>SUM(H72:Y72)</f>
        <v>0</v>
      </c>
      <c r="AA72" s="568"/>
      <c r="AB72" s="569"/>
    </row>
    <row r="73" spans="1:28" ht="13.5" thickBot="1" x14ac:dyDescent="0.25">
      <c r="A73" s="144" t="s">
        <v>49</v>
      </c>
      <c r="B73" s="140"/>
      <c r="C73" s="140"/>
      <c r="D73" s="140"/>
      <c r="E73" s="140"/>
      <c r="F73" s="140"/>
      <c r="G73" s="141"/>
      <c r="H73" s="602">
        <f>H71+H72</f>
        <v>0</v>
      </c>
      <c r="I73" s="602"/>
      <c r="J73" s="602">
        <f>J71+J72</f>
        <v>0</v>
      </c>
      <c r="K73" s="602"/>
      <c r="L73" s="602">
        <f>L71+L72</f>
        <v>0</v>
      </c>
      <c r="M73" s="602"/>
      <c r="N73" s="602">
        <f>N71+N72</f>
        <v>0</v>
      </c>
      <c r="O73" s="602"/>
      <c r="P73" s="602">
        <f>P71+P72</f>
        <v>0</v>
      </c>
      <c r="Q73" s="602"/>
      <c r="R73" s="602">
        <f>R71+R72</f>
        <v>0</v>
      </c>
      <c r="S73" s="602"/>
      <c r="T73" s="602">
        <f>T71+T72</f>
        <v>0</v>
      </c>
      <c r="U73" s="602"/>
      <c r="V73" s="602">
        <f>V71+V72</f>
        <v>0</v>
      </c>
      <c r="W73" s="602"/>
      <c r="X73" s="602">
        <f>X71+X72</f>
        <v>0</v>
      </c>
      <c r="Y73" s="602"/>
      <c r="Z73" s="573">
        <f>Z71+Z72</f>
        <v>0</v>
      </c>
      <c r="AA73" s="574"/>
      <c r="AB73" s="575"/>
    </row>
    <row r="74" spans="1:28" ht="14.25" thickTop="1" thickBot="1" x14ac:dyDescent="0.25">
      <c r="H74" s="690"/>
      <c r="I74" s="690"/>
      <c r="J74" s="690"/>
      <c r="K74" s="690"/>
      <c r="L74" s="690"/>
      <c r="M74" s="690"/>
      <c r="N74" s="690"/>
      <c r="O74" s="690"/>
      <c r="P74" s="690"/>
      <c r="Q74" s="690"/>
      <c r="R74" s="690"/>
      <c r="S74" s="690"/>
      <c r="T74" s="690"/>
      <c r="U74" s="690"/>
      <c r="V74" s="690"/>
      <c r="W74" s="690"/>
      <c r="X74" s="690"/>
      <c r="Y74" s="690"/>
      <c r="Z74" s="691"/>
      <c r="AA74" s="691"/>
      <c r="AB74" s="691"/>
    </row>
    <row r="75" spans="1:28" ht="14.25" thickTop="1" thickBot="1" x14ac:dyDescent="0.25">
      <c r="A75" s="122" t="s">
        <v>415</v>
      </c>
      <c r="B75" s="123"/>
      <c r="C75" s="123"/>
      <c r="D75" s="123"/>
      <c r="E75" s="123"/>
      <c r="F75" s="123"/>
      <c r="G75" s="123"/>
      <c r="H75" s="623" t="str">
        <f>$H$6</f>
        <v>2011-2012</v>
      </c>
      <c r="I75" s="623"/>
      <c r="J75" s="623" t="str">
        <f>$H$6</f>
        <v>2011-2012</v>
      </c>
      <c r="K75" s="623"/>
      <c r="L75" s="623" t="str">
        <f>$H$6</f>
        <v>2011-2012</v>
      </c>
      <c r="M75" s="623"/>
      <c r="N75" s="652" t="str">
        <f>$H$6</f>
        <v>2011-2012</v>
      </c>
      <c r="O75" s="623"/>
      <c r="P75" s="623" t="str">
        <f>$H$6</f>
        <v>2011-2012</v>
      </c>
      <c r="Q75" s="623"/>
      <c r="R75" s="623" t="str">
        <f>$H$6</f>
        <v>2011-2012</v>
      </c>
      <c r="S75" s="623"/>
      <c r="T75" s="623" t="str">
        <f>$H$6</f>
        <v>2011-2012</v>
      </c>
      <c r="U75" s="623"/>
      <c r="V75" s="623" t="str">
        <f>$H$6</f>
        <v>2011-2012</v>
      </c>
      <c r="W75" s="623"/>
      <c r="X75" s="623" t="str">
        <f>$H$6</f>
        <v>2011-2012</v>
      </c>
      <c r="Y75" s="623"/>
      <c r="Z75" s="591"/>
      <c r="AA75" s="591"/>
      <c r="AB75" s="592"/>
    </row>
    <row r="76" spans="1:28" ht="14.25" thickTop="1" thickBot="1" x14ac:dyDescent="0.25">
      <c r="A76" s="122" t="s">
        <v>414</v>
      </c>
      <c r="B76" s="123"/>
      <c r="C76" s="123"/>
      <c r="D76" s="123"/>
      <c r="E76" s="123"/>
      <c r="F76" s="123"/>
      <c r="G76" s="123"/>
      <c r="H76" s="591" t="s">
        <v>40</v>
      </c>
      <c r="I76" s="591"/>
      <c r="J76" s="591" t="s">
        <v>40</v>
      </c>
      <c r="K76" s="591"/>
      <c r="L76" s="591" t="s">
        <v>40</v>
      </c>
      <c r="M76" s="592"/>
      <c r="N76" s="591" t="s">
        <v>40</v>
      </c>
      <c r="O76" s="591"/>
      <c r="P76" s="591" t="s">
        <v>40</v>
      </c>
      <c r="Q76" s="591"/>
      <c r="R76" s="591" t="s">
        <v>40</v>
      </c>
      <c r="S76" s="591"/>
      <c r="T76" s="591" t="s">
        <v>40</v>
      </c>
      <c r="U76" s="591"/>
      <c r="V76" s="591" t="s">
        <v>40</v>
      </c>
      <c r="W76" s="591"/>
      <c r="X76" s="591" t="s">
        <v>40</v>
      </c>
      <c r="Y76" s="591"/>
      <c r="Z76" s="590" t="s">
        <v>158</v>
      </c>
      <c r="AA76" s="591"/>
      <c r="AB76" s="592"/>
    </row>
    <row r="77" spans="1:28" ht="13.5" thickTop="1" x14ac:dyDescent="0.2">
      <c r="A77" s="127" t="str">
        <f>A22</f>
        <v>Cash Balance Reported to Excise Board 6-30-2011</v>
      </c>
      <c r="B77" s="128"/>
      <c r="C77" s="128"/>
      <c r="D77" s="128"/>
      <c r="E77" s="128"/>
      <c r="F77" s="128"/>
      <c r="G77" s="129"/>
      <c r="H77" s="599">
        <v>0</v>
      </c>
      <c r="I77" s="599"/>
      <c r="J77" s="599">
        <v>0</v>
      </c>
      <c r="K77" s="599"/>
      <c r="L77" s="599">
        <v>0</v>
      </c>
      <c r="M77" s="599"/>
      <c r="N77" s="599">
        <v>0</v>
      </c>
      <c r="O77" s="599"/>
      <c r="P77" s="599">
        <v>0</v>
      </c>
      <c r="Q77" s="599"/>
      <c r="R77" s="599">
        <v>0</v>
      </c>
      <c r="S77" s="599"/>
      <c r="T77" s="599">
        <v>0</v>
      </c>
      <c r="U77" s="599"/>
      <c r="V77" s="599">
        <v>0</v>
      </c>
      <c r="W77" s="599"/>
      <c r="X77" s="599">
        <v>0</v>
      </c>
      <c r="Y77" s="599"/>
      <c r="Z77" s="567">
        <f>SUM(H77:Y77)</f>
        <v>0</v>
      </c>
      <c r="AA77" s="568"/>
      <c r="AB77" s="569"/>
    </row>
    <row r="78" spans="1:28" x14ac:dyDescent="0.2">
      <c r="A78" s="130" t="s">
        <v>141</v>
      </c>
      <c r="B78" s="131"/>
      <c r="C78" s="131"/>
      <c r="D78" s="131"/>
      <c r="E78" s="131"/>
      <c r="F78" s="131"/>
      <c r="G78" s="132"/>
      <c r="H78" s="593">
        <v>0</v>
      </c>
      <c r="I78" s="593"/>
      <c r="J78" s="593">
        <v>0</v>
      </c>
      <c r="K78" s="593"/>
      <c r="L78" s="593">
        <v>0</v>
      </c>
      <c r="M78" s="593"/>
      <c r="N78" s="593">
        <v>0</v>
      </c>
      <c r="O78" s="593"/>
      <c r="P78" s="593">
        <v>0</v>
      </c>
      <c r="Q78" s="593"/>
      <c r="R78" s="593">
        <v>0</v>
      </c>
      <c r="S78" s="593"/>
      <c r="T78" s="593">
        <v>0</v>
      </c>
      <c r="U78" s="593"/>
      <c r="V78" s="593">
        <v>0</v>
      </c>
      <c r="W78" s="593"/>
      <c r="X78" s="593">
        <v>0</v>
      </c>
      <c r="Y78" s="593"/>
      <c r="Z78" s="587">
        <f t="shared" ref="Z78:Z96" si="3">SUM(H78:Y78)</f>
        <v>0</v>
      </c>
      <c r="AA78" s="588"/>
      <c r="AB78" s="589"/>
    </row>
    <row r="79" spans="1:28" x14ac:dyDescent="0.2">
      <c r="A79" s="130" t="s">
        <v>142</v>
      </c>
      <c r="B79" s="131"/>
      <c r="C79" s="131"/>
      <c r="D79" s="131"/>
      <c r="E79" s="131"/>
      <c r="F79" s="131"/>
      <c r="G79" s="132"/>
      <c r="H79" s="593">
        <v>0</v>
      </c>
      <c r="I79" s="593"/>
      <c r="J79" s="593">
        <v>0</v>
      </c>
      <c r="K79" s="593"/>
      <c r="L79" s="593">
        <v>0</v>
      </c>
      <c r="M79" s="593"/>
      <c r="N79" s="593">
        <v>0</v>
      </c>
      <c r="O79" s="593"/>
      <c r="P79" s="593">
        <v>0</v>
      </c>
      <c r="Q79" s="593"/>
      <c r="R79" s="593">
        <v>0</v>
      </c>
      <c r="S79" s="593"/>
      <c r="T79" s="593">
        <v>0</v>
      </c>
      <c r="U79" s="593"/>
      <c r="V79" s="593">
        <v>0</v>
      </c>
      <c r="W79" s="593"/>
      <c r="X79" s="593">
        <v>0</v>
      </c>
      <c r="Y79" s="593"/>
      <c r="Z79" s="587">
        <f t="shared" si="3"/>
        <v>0</v>
      </c>
      <c r="AA79" s="588"/>
      <c r="AB79" s="589"/>
    </row>
    <row r="80" spans="1:28" x14ac:dyDescent="0.2">
      <c r="A80" s="130" t="s">
        <v>143</v>
      </c>
      <c r="B80" s="131"/>
      <c r="C80" s="131"/>
      <c r="D80" s="131"/>
      <c r="E80" s="131"/>
      <c r="F80" s="131"/>
      <c r="G80" s="132"/>
      <c r="H80" s="625">
        <f>SUM(H77:I79)</f>
        <v>0</v>
      </c>
      <c r="I80" s="625"/>
      <c r="J80" s="625">
        <f>SUM(J77:K79)</f>
        <v>0</v>
      </c>
      <c r="K80" s="625"/>
      <c r="L80" s="625">
        <f>SUM(L77:M79)</f>
        <v>0</v>
      </c>
      <c r="M80" s="625"/>
      <c r="N80" s="625">
        <f>SUM(N77:O79)</f>
        <v>0</v>
      </c>
      <c r="O80" s="625"/>
      <c r="P80" s="625">
        <f>SUM(P77:Q79)</f>
        <v>0</v>
      </c>
      <c r="Q80" s="625"/>
      <c r="R80" s="625">
        <f>SUM(R77:S79)</f>
        <v>0</v>
      </c>
      <c r="S80" s="625"/>
      <c r="T80" s="625">
        <f>SUM(T77:U79)</f>
        <v>0</v>
      </c>
      <c r="U80" s="625"/>
      <c r="V80" s="625">
        <f>SUM(V77:W79)</f>
        <v>0</v>
      </c>
      <c r="W80" s="625"/>
      <c r="X80" s="625">
        <f>SUM(X77:Y79)</f>
        <v>0</v>
      </c>
      <c r="Y80" s="625"/>
      <c r="Z80" s="587">
        <f t="shared" si="3"/>
        <v>0</v>
      </c>
      <c r="AA80" s="588"/>
      <c r="AB80" s="589"/>
    </row>
    <row r="81" spans="1:28" x14ac:dyDescent="0.2">
      <c r="A81" s="130" t="s">
        <v>144</v>
      </c>
      <c r="B81" s="131"/>
      <c r="C81" s="131"/>
      <c r="D81" s="131"/>
      <c r="E81" s="131"/>
      <c r="F81" s="131"/>
      <c r="G81" s="132"/>
      <c r="H81" s="593">
        <v>0</v>
      </c>
      <c r="I81" s="593"/>
      <c r="J81" s="593">
        <v>0</v>
      </c>
      <c r="K81" s="593"/>
      <c r="L81" s="593">
        <v>0</v>
      </c>
      <c r="M81" s="593"/>
      <c r="N81" s="593">
        <v>0</v>
      </c>
      <c r="O81" s="593"/>
      <c r="P81" s="593">
        <v>0</v>
      </c>
      <c r="Q81" s="593"/>
      <c r="R81" s="593">
        <v>0</v>
      </c>
      <c r="S81" s="593"/>
      <c r="T81" s="593">
        <v>0</v>
      </c>
      <c r="U81" s="593"/>
      <c r="V81" s="593">
        <v>0</v>
      </c>
      <c r="W81" s="593"/>
      <c r="X81" s="593">
        <v>0</v>
      </c>
      <c r="Y81" s="593"/>
      <c r="Z81" s="587">
        <f t="shared" si="3"/>
        <v>0</v>
      </c>
      <c r="AA81" s="588"/>
      <c r="AB81" s="589"/>
    </row>
    <row r="82" spans="1:28" x14ac:dyDescent="0.2">
      <c r="A82" s="130" t="s">
        <v>145</v>
      </c>
      <c r="B82" s="131"/>
      <c r="C82" s="131"/>
      <c r="D82" s="131"/>
      <c r="E82" s="131"/>
      <c r="F82" s="131"/>
      <c r="G82" s="132"/>
      <c r="H82" s="593">
        <v>0</v>
      </c>
      <c r="I82" s="593"/>
      <c r="J82" s="593">
        <v>0</v>
      </c>
      <c r="K82" s="593"/>
      <c r="L82" s="593">
        <v>0</v>
      </c>
      <c r="M82" s="593"/>
      <c r="N82" s="570">
        <v>0</v>
      </c>
      <c r="O82" s="572"/>
      <c r="P82" s="570">
        <v>0</v>
      </c>
      <c r="Q82" s="572"/>
      <c r="R82" s="570">
        <v>0</v>
      </c>
      <c r="S82" s="572"/>
      <c r="T82" s="570">
        <v>0</v>
      </c>
      <c r="U82" s="572"/>
      <c r="V82" s="570">
        <v>0</v>
      </c>
      <c r="W82" s="572"/>
      <c r="X82" s="570">
        <v>0</v>
      </c>
      <c r="Y82" s="572"/>
      <c r="Z82" s="587">
        <f t="shared" si="3"/>
        <v>0</v>
      </c>
      <c r="AA82" s="588"/>
      <c r="AB82" s="589"/>
    </row>
    <row r="83" spans="1:28" x14ac:dyDescent="0.2">
      <c r="A83" s="130" t="s">
        <v>146</v>
      </c>
      <c r="B83" s="131"/>
      <c r="C83" s="131"/>
      <c r="D83" s="131"/>
      <c r="E83" s="131"/>
      <c r="F83" s="131"/>
      <c r="G83" s="132"/>
      <c r="H83" s="593">
        <v>0</v>
      </c>
      <c r="I83" s="593"/>
      <c r="J83" s="593">
        <v>0</v>
      </c>
      <c r="K83" s="593"/>
      <c r="L83" s="593">
        <v>0</v>
      </c>
      <c r="M83" s="593"/>
      <c r="N83" s="593">
        <v>0</v>
      </c>
      <c r="O83" s="593"/>
      <c r="P83" s="593">
        <v>0</v>
      </c>
      <c r="Q83" s="593"/>
      <c r="R83" s="593">
        <v>0</v>
      </c>
      <c r="S83" s="593"/>
      <c r="T83" s="593">
        <v>0</v>
      </c>
      <c r="U83" s="593"/>
      <c r="V83" s="593">
        <v>0</v>
      </c>
      <c r="W83" s="593"/>
      <c r="X83" s="593">
        <v>0</v>
      </c>
      <c r="Y83" s="593"/>
      <c r="Z83" s="587">
        <f t="shared" si="3"/>
        <v>0</v>
      </c>
      <c r="AA83" s="588"/>
      <c r="AB83" s="589"/>
    </row>
    <row r="84" spans="1:28" x14ac:dyDescent="0.2">
      <c r="A84" s="130" t="s">
        <v>147</v>
      </c>
      <c r="B84" s="131"/>
      <c r="C84" s="131"/>
      <c r="D84" s="131"/>
      <c r="E84" s="131"/>
      <c r="F84" s="131"/>
      <c r="G84" s="132"/>
      <c r="H84" s="593">
        <v>0</v>
      </c>
      <c r="I84" s="593"/>
      <c r="J84" s="593">
        <v>0</v>
      </c>
      <c r="K84" s="593"/>
      <c r="L84" s="593">
        <v>0</v>
      </c>
      <c r="M84" s="593"/>
      <c r="N84" s="593">
        <v>0</v>
      </c>
      <c r="O84" s="593"/>
      <c r="P84" s="593">
        <v>0</v>
      </c>
      <c r="Q84" s="593"/>
      <c r="R84" s="593">
        <v>0</v>
      </c>
      <c r="S84" s="593"/>
      <c r="T84" s="593">
        <v>0</v>
      </c>
      <c r="U84" s="593"/>
      <c r="V84" s="593">
        <v>0</v>
      </c>
      <c r="W84" s="593"/>
      <c r="X84" s="593">
        <v>0</v>
      </c>
      <c r="Y84" s="593"/>
      <c r="Z84" s="587">
        <f t="shared" si="3"/>
        <v>0</v>
      </c>
      <c r="AA84" s="588"/>
      <c r="AB84" s="589"/>
    </row>
    <row r="85" spans="1:28" x14ac:dyDescent="0.2">
      <c r="A85" s="130" t="s">
        <v>148</v>
      </c>
      <c r="B85" s="131"/>
      <c r="C85" s="131"/>
      <c r="D85" s="131"/>
      <c r="E85" s="131"/>
      <c r="F85" s="131"/>
      <c r="G85" s="132"/>
      <c r="H85" s="625">
        <f>SUM(H81:I84)</f>
        <v>0</v>
      </c>
      <c r="I85" s="625"/>
      <c r="J85" s="625">
        <f>SUM(J81:K84)</f>
        <v>0</v>
      </c>
      <c r="K85" s="625"/>
      <c r="L85" s="625">
        <f>SUM(L81:M84)</f>
        <v>0</v>
      </c>
      <c r="M85" s="625"/>
      <c r="N85" s="625">
        <f>SUM(N81:O84)</f>
        <v>0</v>
      </c>
      <c r="O85" s="625"/>
      <c r="P85" s="625">
        <f>SUM(P81:Q84)</f>
        <v>0</v>
      </c>
      <c r="Q85" s="625"/>
      <c r="R85" s="625">
        <f>SUM(R81:S84)</f>
        <v>0</v>
      </c>
      <c r="S85" s="625"/>
      <c r="T85" s="625">
        <f>SUM(T81:U84)</f>
        <v>0</v>
      </c>
      <c r="U85" s="625"/>
      <c r="V85" s="625">
        <f>SUM(V81:W84)</f>
        <v>0</v>
      </c>
      <c r="W85" s="625"/>
      <c r="X85" s="625">
        <f>SUM(X81:Y84)</f>
        <v>0</v>
      </c>
      <c r="Y85" s="625"/>
      <c r="Z85" s="587">
        <f t="shared" si="3"/>
        <v>0</v>
      </c>
      <c r="AA85" s="588"/>
      <c r="AB85" s="589"/>
    </row>
    <row r="86" spans="1:28" x14ac:dyDescent="0.2">
      <c r="A86" s="130" t="s">
        <v>149</v>
      </c>
      <c r="B86" s="131"/>
      <c r="C86" s="131"/>
      <c r="D86" s="131"/>
      <c r="E86" s="131"/>
      <c r="F86" s="131"/>
      <c r="G86" s="132"/>
      <c r="H86" s="625">
        <f>H85+H80</f>
        <v>0</v>
      </c>
      <c r="I86" s="625"/>
      <c r="J86" s="625">
        <f>J85+J80</f>
        <v>0</v>
      </c>
      <c r="K86" s="625"/>
      <c r="L86" s="625">
        <f>L85+L80</f>
        <v>0</v>
      </c>
      <c r="M86" s="625"/>
      <c r="N86" s="625">
        <f>N85+N80</f>
        <v>0</v>
      </c>
      <c r="O86" s="625"/>
      <c r="P86" s="625">
        <f>P85+P80</f>
        <v>0</v>
      </c>
      <c r="Q86" s="625"/>
      <c r="R86" s="625">
        <f>R85+R80</f>
        <v>0</v>
      </c>
      <c r="S86" s="625"/>
      <c r="T86" s="625">
        <f>T85+T80</f>
        <v>0</v>
      </c>
      <c r="U86" s="625"/>
      <c r="V86" s="625">
        <f>V85+V80</f>
        <v>0</v>
      </c>
      <c r="W86" s="625"/>
      <c r="X86" s="625">
        <f>X85+X80</f>
        <v>0</v>
      </c>
      <c r="Y86" s="625"/>
      <c r="Z86" s="587">
        <f t="shared" si="3"/>
        <v>0</v>
      </c>
      <c r="AA86" s="588"/>
      <c r="AB86" s="589"/>
    </row>
    <row r="87" spans="1:28" x14ac:dyDescent="0.2">
      <c r="A87" s="130" t="s">
        <v>150</v>
      </c>
      <c r="B87" s="131"/>
      <c r="C87" s="131"/>
      <c r="D87" s="131"/>
      <c r="E87" s="131"/>
      <c r="F87" s="131"/>
      <c r="G87" s="132"/>
      <c r="H87" s="593">
        <v>0</v>
      </c>
      <c r="I87" s="593"/>
      <c r="J87" s="593">
        <v>0</v>
      </c>
      <c r="K87" s="593"/>
      <c r="L87" s="593">
        <v>0</v>
      </c>
      <c r="M87" s="593"/>
      <c r="N87" s="593">
        <v>0</v>
      </c>
      <c r="O87" s="593"/>
      <c r="P87" s="593">
        <v>0</v>
      </c>
      <c r="Q87" s="593"/>
      <c r="R87" s="593">
        <v>0</v>
      </c>
      <c r="S87" s="593"/>
      <c r="T87" s="593">
        <v>0</v>
      </c>
      <c r="U87" s="593"/>
      <c r="V87" s="593">
        <v>0</v>
      </c>
      <c r="W87" s="593"/>
      <c r="X87" s="593">
        <v>0</v>
      </c>
      <c r="Y87" s="593"/>
      <c r="Z87" s="587">
        <f t="shared" si="3"/>
        <v>0</v>
      </c>
      <c r="AA87" s="588"/>
      <c r="AB87" s="589"/>
    </row>
    <row r="88" spans="1:28" x14ac:dyDescent="0.2">
      <c r="A88" s="130" t="s">
        <v>151</v>
      </c>
      <c r="B88" s="131"/>
      <c r="C88" s="131"/>
      <c r="D88" s="131"/>
      <c r="E88" s="131"/>
      <c r="F88" s="131"/>
      <c r="G88" s="132"/>
      <c r="H88" s="593">
        <v>0</v>
      </c>
      <c r="I88" s="593"/>
      <c r="J88" s="593">
        <v>0</v>
      </c>
      <c r="K88" s="593"/>
      <c r="L88" s="593">
        <v>0</v>
      </c>
      <c r="M88" s="593"/>
      <c r="N88" s="593">
        <v>0</v>
      </c>
      <c r="O88" s="593"/>
      <c r="P88" s="593">
        <v>0</v>
      </c>
      <c r="Q88" s="593"/>
      <c r="R88" s="593">
        <v>0</v>
      </c>
      <c r="S88" s="593"/>
      <c r="T88" s="593">
        <v>0</v>
      </c>
      <c r="U88" s="593"/>
      <c r="V88" s="593">
        <v>0</v>
      </c>
      <c r="W88" s="593"/>
      <c r="X88" s="593">
        <v>0</v>
      </c>
      <c r="Y88" s="593"/>
      <c r="Z88" s="587">
        <f t="shared" si="3"/>
        <v>0</v>
      </c>
      <c r="AA88" s="588"/>
      <c r="AB88" s="589"/>
    </row>
    <row r="89" spans="1:28" x14ac:dyDescent="0.2">
      <c r="A89" s="130" t="s">
        <v>152</v>
      </c>
      <c r="B89" s="131"/>
      <c r="C89" s="131"/>
      <c r="D89" s="131"/>
      <c r="E89" s="131"/>
      <c r="F89" s="131"/>
      <c r="G89" s="132"/>
      <c r="H89" s="625">
        <f>SUM(H87:I88)</f>
        <v>0</v>
      </c>
      <c r="I89" s="625"/>
      <c r="J89" s="625">
        <f>SUM(J87:K88)</f>
        <v>0</v>
      </c>
      <c r="K89" s="625"/>
      <c r="L89" s="625">
        <f>SUM(L87:M88)</f>
        <v>0</v>
      </c>
      <c r="M89" s="625"/>
      <c r="N89" s="625">
        <f>SUM(N87:O88)</f>
        <v>0</v>
      </c>
      <c r="O89" s="625"/>
      <c r="P89" s="625">
        <f>SUM(P87:Q88)</f>
        <v>0</v>
      </c>
      <c r="Q89" s="625"/>
      <c r="R89" s="625">
        <f>SUM(R87:S88)</f>
        <v>0</v>
      </c>
      <c r="S89" s="625"/>
      <c r="T89" s="625">
        <f>SUM(T87:U88)</f>
        <v>0</v>
      </c>
      <c r="U89" s="625"/>
      <c r="V89" s="625">
        <f>SUM(V87:W88)</f>
        <v>0</v>
      </c>
      <c r="W89" s="625"/>
      <c r="X89" s="625">
        <f>SUM(X87:Y88)</f>
        <v>0</v>
      </c>
      <c r="Y89" s="625"/>
      <c r="Z89" s="587">
        <f t="shared" si="3"/>
        <v>0</v>
      </c>
      <c r="AA89" s="588"/>
      <c r="AB89" s="589"/>
    </row>
    <row r="90" spans="1:28" ht="13.5" thickBot="1" x14ac:dyDescent="0.25">
      <c r="A90" s="139" t="str">
        <f>A35</f>
        <v>CASH BALANCE JUNE 30, 2012</v>
      </c>
      <c r="B90" s="140"/>
      <c r="C90" s="140"/>
      <c r="D90" s="140"/>
      <c r="E90" s="140"/>
      <c r="F90" s="140"/>
      <c r="G90" s="141"/>
      <c r="H90" s="602">
        <f>H86-H89</f>
        <v>0</v>
      </c>
      <c r="I90" s="602"/>
      <c r="J90" s="602">
        <f>J86-J89</f>
        <v>0</v>
      </c>
      <c r="K90" s="602"/>
      <c r="L90" s="602">
        <f>L86-L89</f>
        <v>0</v>
      </c>
      <c r="M90" s="602"/>
      <c r="N90" s="602">
        <f>N86-N89</f>
        <v>0</v>
      </c>
      <c r="O90" s="602"/>
      <c r="P90" s="602">
        <f>P86-P89</f>
        <v>0</v>
      </c>
      <c r="Q90" s="602"/>
      <c r="R90" s="602">
        <f>R86-R89</f>
        <v>0</v>
      </c>
      <c r="S90" s="602"/>
      <c r="T90" s="602">
        <f>T86-T89</f>
        <v>0</v>
      </c>
      <c r="U90" s="602"/>
      <c r="V90" s="602">
        <f>V86-V89</f>
        <v>0</v>
      </c>
      <c r="W90" s="602"/>
      <c r="X90" s="602">
        <f>X86-X89</f>
        <v>0</v>
      </c>
      <c r="Y90" s="602"/>
      <c r="Z90" s="573">
        <f t="shared" si="3"/>
        <v>0</v>
      </c>
      <c r="AA90" s="574"/>
      <c r="AB90" s="575"/>
    </row>
    <row r="91" spans="1:28" ht="13.5" thickTop="1" x14ac:dyDescent="0.2">
      <c r="A91" s="127" t="s">
        <v>153</v>
      </c>
      <c r="B91" s="128"/>
      <c r="C91" s="128"/>
      <c r="D91" s="128"/>
      <c r="E91" s="128"/>
      <c r="F91" s="128"/>
      <c r="G91" s="129"/>
      <c r="H91" s="599">
        <v>0</v>
      </c>
      <c r="I91" s="599"/>
      <c r="J91" s="599">
        <v>0</v>
      </c>
      <c r="K91" s="599"/>
      <c r="L91" s="599">
        <v>0</v>
      </c>
      <c r="M91" s="599"/>
      <c r="N91" s="599">
        <v>0</v>
      </c>
      <c r="O91" s="599"/>
      <c r="P91" s="599">
        <v>0</v>
      </c>
      <c r="Q91" s="599"/>
      <c r="R91" s="599">
        <v>0</v>
      </c>
      <c r="S91" s="599"/>
      <c r="T91" s="599">
        <v>0</v>
      </c>
      <c r="U91" s="599"/>
      <c r="V91" s="599">
        <v>0</v>
      </c>
      <c r="W91" s="599"/>
      <c r="X91" s="599">
        <v>0</v>
      </c>
      <c r="Y91" s="599"/>
      <c r="Z91" s="567">
        <f t="shared" si="3"/>
        <v>0</v>
      </c>
      <c r="AA91" s="568"/>
      <c r="AB91" s="569"/>
    </row>
    <row r="92" spans="1:28" x14ac:dyDescent="0.2">
      <c r="A92" s="130" t="s">
        <v>46</v>
      </c>
      <c r="B92" s="131"/>
      <c r="C92" s="131"/>
      <c r="D92" s="131"/>
      <c r="E92" s="131"/>
      <c r="F92" s="131"/>
      <c r="G92" s="132"/>
      <c r="H92" s="593">
        <v>0</v>
      </c>
      <c r="I92" s="593"/>
      <c r="J92" s="593">
        <v>0</v>
      </c>
      <c r="K92" s="593"/>
      <c r="L92" s="593">
        <v>0</v>
      </c>
      <c r="M92" s="593"/>
      <c r="N92" s="593">
        <v>0</v>
      </c>
      <c r="O92" s="593"/>
      <c r="P92" s="593">
        <v>0</v>
      </c>
      <c r="Q92" s="593"/>
      <c r="R92" s="593">
        <v>0</v>
      </c>
      <c r="S92" s="593"/>
      <c r="T92" s="593">
        <v>0</v>
      </c>
      <c r="U92" s="593"/>
      <c r="V92" s="593">
        <v>0</v>
      </c>
      <c r="W92" s="593"/>
      <c r="X92" s="593">
        <v>0</v>
      </c>
      <c r="Y92" s="593"/>
      <c r="Z92" s="587">
        <f t="shared" si="3"/>
        <v>0</v>
      </c>
      <c r="AA92" s="588"/>
      <c r="AB92" s="589"/>
    </row>
    <row r="93" spans="1:28" x14ac:dyDescent="0.2">
      <c r="A93" s="130" t="s">
        <v>47</v>
      </c>
      <c r="B93" s="131"/>
      <c r="C93" s="131"/>
      <c r="D93" s="131"/>
      <c r="E93" s="131"/>
      <c r="F93" s="131"/>
      <c r="G93" s="132"/>
      <c r="H93" s="593">
        <v>0</v>
      </c>
      <c r="I93" s="593"/>
      <c r="J93" s="593">
        <v>0</v>
      </c>
      <c r="K93" s="593"/>
      <c r="L93" s="593">
        <v>0</v>
      </c>
      <c r="M93" s="593"/>
      <c r="N93" s="593">
        <v>0</v>
      </c>
      <c r="O93" s="593"/>
      <c r="P93" s="593">
        <v>0</v>
      </c>
      <c r="Q93" s="593"/>
      <c r="R93" s="593">
        <v>0</v>
      </c>
      <c r="S93" s="593"/>
      <c r="T93" s="593">
        <v>0</v>
      </c>
      <c r="U93" s="593"/>
      <c r="V93" s="593">
        <v>0</v>
      </c>
      <c r="W93" s="593"/>
      <c r="X93" s="593">
        <v>0</v>
      </c>
      <c r="Y93" s="593"/>
      <c r="Z93" s="587">
        <f t="shared" si="3"/>
        <v>0</v>
      </c>
      <c r="AA93" s="588"/>
      <c r="AB93" s="589"/>
    </row>
    <row r="94" spans="1:28" x14ac:dyDescent="0.2">
      <c r="A94" s="130" t="s">
        <v>416</v>
      </c>
      <c r="B94" s="131"/>
      <c r="C94" s="131"/>
      <c r="D94" s="131"/>
      <c r="E94" s="131"/>
      <c r="F94" s="131"/>
      <c r="G94" s="132"/>
      <c r="H94" s="625">
        <f>SUM(H91:I93)</f>
        <v>0</v>
      </c>
      <c r="I94" s="625"/>
      <c r="J94" s="625">
        <f>SUM(J91:K93)</f>
        <v>0</v>
      </c>
      <c r="K94" s="625"/>
      <c r="L94" s="625">
        <f>SUM(L91:M93)</f>
        <v>0</v>
      </c>
      <c r="M94" s="625"/>
      <c r="N94" s="625">
        <f>SUM(N91:O93)</f>
        <v>0</v>
      </c>
      <c r="O94" s="625"/>
      <c r="P94" s="625">
        <f>SUM(P91:Q93)</f>
        <v>0</v>
      </c>
      <c r="Q94" s="625"/>
      <c r="R94" s="625">
        <f>SUM(R91:S93)</f>
        <v>0</v>
      </c>
      <c r="S94" s="625"/>
      <c r="T94" s="625">
        <f>SUM(T91:U93)</f>
        <v>0</v>
      </c>
      <c r="U94" s="625"/>
      <c r="V94" s="625">
        <f>SUM(V91:W93)</f>
        <v>0</v>
      </c>
      <c r="W94" s="625"/>
      <c r="X94" s="625">
        <f>SUM(X91:Y93)</f>
        <v>0</v>
      </c>
      <c r="Y94" s="625"/>
      <c r="Z94" s="587">
        <f t="shared" si="3"/>
        <v>0</v>
      </c>
      <c r="AA94" s="588"/>
      <c r="AB94" s="589"/>
    </row>
    <row r="95" spans="1:28" x14ac:dyDescent="0.2">
      <c r="A95" s="142" t="s">
        <v>155</v>
      </c>
      <c r="B95" s="131"/>
      <c r="C95" s="131"/>
      <c r="D95" s="131"/>
      <c r="E95" s="131"/>
      <c r="F95" s="131"/>
      <c r="G95" s="132"/>
      <c r="H95" s="593">
        <v>0</v>
      </c>
      <c r="I95" s="593"/>
      <c r="J95" s="593">
        <v>0</v>
      </c>
      <c r="K95" s="593"/>
      <c r="L95" s="593">
        <v>0</v>
      </c>
      <c r="M95" s="593"/>
      <c r="N95" s="593">
        <v>0</v>
      </c>
      <c r="O95" s="593"/>
      <c r="P95" s="593">
        <v>0</v>
      </c>
      <c r="Q95" s="593"/>
      <c r="R95" s="593">
        <v>0</v>
      </c>
      <c r="S95" s="593"/>
      <c r="T95" s="593">
        <v>0</v>
      </c>
      <c r="U95" s="593"/>
      <c r="V95" s="593">
        <v>0</v>
      </c>
      <c r="W95" s="593"/>
      <c r="X95" s="593">
        <v>0</v>
      </c>
      <c r="Y95" s="593"/>
      <c r="Z95" s="587">
        <f t="shared" si="3"/>
        <v>0</v>
      </c>
      <c r="AA95" s="588"/>
      <c r="AB95" s="589"/>
    </row>
    <row r="96" spans="1:28" ht="13.5" thickBot="1" x14ac:dyDescent="0.25">
      <c r="A96" s="139" t="s">
        <v>417</v>
      </c>
      <c r="B96" s="140"/>
      <c r="C96" s="140"/>
      <c r="D96" s="140"/>
      <c r="E96" s="140"/>
      <c r="F96" s="140"/>
      <c r="G96" s="141"/>
      <c r="H96" s="602">
        <f>H90-H94-H95</f>
        <v>0</v>
      </c>
      <c r="I96" s="602"/>
      <c r="J96" s="602">
        <f>J90-J94-J95</f>
        <v>0</v>
      </c>
      <c r="K96" s="602"/>
      <c r="L96" s="602">
        <f>L90-L94-L95</f>
        <v>0</v>
      </c>
      <c r="M96" s="602"/>
      <c r="N96" s="602">
        <f>N90-N94-N95</f>
        <v>0</v>
      </c>
      <c r="O96" s="602"/>
      <c r="P96" s="602">
        <f>P90-P94-P95</f>
        <v>0</v>
      </c>
      <c r="Q96" s="602"/>
      <c r="R96" s="602">
        <f>R90-R94-R95</f>
        <v>0</v>
      </c>
      <c r="S96" s="602"/>
      <c r="T96" s="602">
        <f>T90-T94-T95</f>
        <v>0</v>
      </c>
      <c r="U96" s="602"/>
      <c r="V96" s="602">
        <f>V90-V94-V95</f>
        <v>0</v>
      </c>
      <c r="W96" s="602"/>
      <c r="X96" s="602">
        <f>X90-X94-X95</f>
        <v>0</v>
      </c>
      <c r="Y96" s="602"/>
      <c r="Z96" s="573">
        <f t="shared" si="3"/>
        <v>0</v>
      </c>
      <c r="AA96" s="574"/>
      <c r="AB96" s="575"/>
    </row>
    <row r="97" spans="1:28" ht="14.25" thickTop="1" thickBot="1" x14ac:dyDescent="0.25">
      <c r="H97" s="690"/>
      <c r="I97" s="690"/>
      <c r="J97" s="690"/>
      <c r="K97" s="690"/>
      <c r="L97" s="690"/>
      <c r="M97" s="690"/>
      <c r="N97" s="690"/>
      <c r="O97" s="690"/>
      <c r="P97" s="690"/>
      <c r="Q97" s="690"/>
      <c r="R97" s="690"/>
      <c r="S97" s="690"/>
      <c r="T97" s="690"/>
      <c r="U97" s="690"/>
      <c r="V97" s="690"/>
      <c r="W97" s="690"/>
      <c r="X97" s="690"/>
      <c r="Y97" s="690"/>
      <c r="Z97" s="691"/>
      <c r="AA97" s="691"/>
      <c r="AB97" s="691"/>
    </row>
    <row r="98" spans="1:28" ht="14.25" thickTop="1" thickBot="1" x14ac:dyDescent="0.25">
      <c r="A98" s="122" t="s">
        <v>418</v>
      </c>
      <c r="B98" s="123"/>
      <c r="C98" s="123"/>
      <c r="D98" s="123"/>
      <c r="E98" s="123"/>
      <c r="F98" s="123"/>
      <c r="G98" s="123"/>
      <c r="H98" s="623" t="str">
        <f>$H$6</f>
        <v>2011-2012</v>
      </c>
      <c r="I98" s="623"/>
      <c r="J98" s="623" t="str">
        <f>$H$6</f>
        <v>2011-2012</v>
      </c>
      <c r="K98" s="623"/>
      <c r="L98" s="623" t="str">
        <f>$H$6</f>
        <v>2011-2012</v>
      </c>
      <c r="M98" s="623"/>
      <c r="N98" s="652" t="str">
        <f>$H$6</f>
        <v>2011-2012</v>
      </c>
      <c r="O98" s="623"/>
      <c r="P98" s="623" t="str">
        <f>$H$6</f>
        <v>2011-2012</v>
      </c>
      <c r="Q98" s="623"/>
      <c r="R98" s="623" t="str">
        <f>$H$6</f>
        <v>2011-2012</v>
      </c>
      <c r="S98" s="623"/>
      <c r="T98" s="623" t="str">
        <f>$H$6</f>
        <v>2011-2012</v>
      </c>
      <c r="U98" s="623"/>
      <c r="V98" s="623" t="str">
        <f>$H$6</f>
        <v>2011-2012</v>
      </c>
      <c r="W98" s="623"/>
      <c r="X98" s="623" t="str">
        <f>$H$6</f>
        <v>2011-2012</v>
      </c>
      <c r="Y98" s="623"/>
      <c r="Z98" s="591"/>
      <c r="AA98" s="591"/>
      <c r="AB98" s="592"/>
    </row>
    <row r="99" spans="1:28" ht="14.25" thickTop="1" thickBot="1" x14ac:dyDescent="0.25">
      <c r="A99" s="105" t="s">
        <v>414</v>
      </c>
      <c r="B99" s="106"/>
      <c r="C99" s="106"/>
      <c r="D99" s="106"/>
      <c r="E99" s="106"/>
      <c r="F99" s="106"/>
      <c r="G99" s="106"/>
      <c r="H99" s="689" t="s">
        <v>40</v>
      </c>
      <c r="I99" s="689"/>
      <c r="J99" s="591" t="s">
        <v>40</v>
      </c>
      <c r="K99" s="591"/>
      <c r="L99" s="591" t="s">
        <v>40</v>
      </c>
      <c r="M99" s="592"/>
      <c r="N99" s="689" t="s">
        <v>40</v>
      </c>
      <c r="O99" s="689"/>
      <c r="P99" s="591" t="s">
        <v>40</v>
      </c>
      <c r="Q99" s="591"/>
      <c r="R99" s="689" t="s">
        <v>40</v>
      </c>
      <c r="S99" s="689"/>
      <c r="T99" s="591" t="s">
        <v>40</v>
      </c>
      <c r="U99" s="591"/>
      <c r="V99" s="689" t="s">
        <v>40</v>
      </c>
      <c r="W99" s="689"/>
      <c r="X99" s="591" t="s">
        <v>40</v>
      </c>
      <c r="Y99" s="591"/>
      <c r="Z99" s="590" t="s">
        <v>158</v>
      </c>
      <c r="AA99" s="591"/>
      <c r="AB99" s="592"/>
    </row>
    <row r="100" spans="1:28" ht="13.5" thickTop="1" x14ac:dyDescent="0.2">
      <c r="A100" s="127" t="str">
        <f>A45</f>
        <v>Warrants Outstanding 6-30-2011 of Year in Caption</v>
      </c>
      <c r="B100" s="128"/>
      <c r="C100" s="128"/>
      <c r="D100" s="128"/>
      <c r="E100" s="128"/>
      <c r="F100" s="128"/>
      <c r="G100" s="129"/>
      <c r="H100" s="593">
        <v>0</v>
      </c>
      <c r="I100" s="593"/>
      <c r="J100" s="593">
        <v>0</v>
      </c>
      <c r="K100" s="593"/>
      <c r="L100" s="593">
        <v>0</v>
      </c>
      <c r="M100" s="593"/>
      <c r="N100" s="593">
        <v>0</v>
      </c>
      <c r="O100" s="593"/>
      <c r="P100" s="593">
        <v>0</v>
      </c>
      <c r="Q100" s="593"/>
      <c r="R100" s="593">
        <v>0</v>
      </c>
      <c r="S100" s="593"/>
      <c r="T100" s="593">
        <v>0</v>
      </c>
      <c r="U100" s="593"/>
      <c r="V100" s="593">
        <v>0</v>
      </c>
      <c r="W100" s="593"/>
      <c r="X100" s="593">
        <v>0</v>
      </c>
      <c r="Y100" s="593"/>
      <c r="Z100" s="567">
        <f t="shared" ref="Z100:Z108" si="4">SUM(H100:Y100)</f>
        <v>0</v>
      </c>
      <c r="AA100" s="568"/>
      <c r="AB100" s="569"/>
    </row>
    <row r="101" spans="1:28" x14ac:dyDescent="0.2">
      <c r="A101" s="130" t="s">
        <v>159</v>
      </c>
      <c r="B101" s="131"/>
      <c r="C101" s="131"/>
      <c r="D101" s="131"/>
      <c r="E101" s="131"/>
      <c r="F101" s="131"/>
      <c r="G101" s="132"/>
      <c r="H101" s="593">
        <v>0</v>
      </c>
      <c r="I101" s="593"/>
      <c r="J101" s="593">
        <v>0</v>
      </c>
      <c r="K101" s="593"/>
      <c r="L101" s="593">
        <v>0</v>
      </c>
      <c r="M101" s="593"/>
      <c r="N101" s="593">
        <v>0</v>
      </c>
      <c r="O101" s="593"/>
      <c r="P101" s="593">
        <v>0</v>
      </c>
      <c r="Q101" s="593"/>
      <c r="R101" s="593">
        <v>0</v>
      </c>
      <c r="S101" s="593"/>
      <c r="T101" s="593">
        <v>0</v>
      </c>
      <c r="U101" s="593"/>
      <c r="V101" s="593">
        <v>0</v>
      </c>
      <c r="W101" s="593"/>
      <c r="X101" s="593">
        <v>0</v>
      </c>
      <c r="Y101" s="593"/>
      <c r="Z101" s="587">
        <f t="shared" si="4"/>
        <v>0</v>
      </c>
      <c r="AA101" s="588"/>
      <c r="AB101" s="589"/>
    </row>
    <row r="102" spans="1:28" ht="13.5" thickBot="1" x14ac:dyDescent="0.25">
      <c r="A102" s="139" t="s">
        <v>158</v>
      </c>
      <c r="B102" s="140"/>
      <c r="C102" s="140"/>
      <c r="D102" s="140"/>
      <c r="E102" s="140"/>
      <c r="F102" s="140"/>
      <c r="G102" s="141"/>
      <c r="H102" s="602">
        <f>SUM(H100:I101)</f>
        <v>0</v>
      </c>
      <c r="I102" s="602"/>
      <c r="J102" s="602">
        <f>SUM(J100:K101)</f>
        <v>0</v>
      </c>
      <c r="K102" s="602"/>
      <c r="L102" s="602">
        <f>SUM(L100:M101)</f>
        <v>0</v>
      </c>
      <c r="M102" s="602"/>
      <c r="N102" s="602">
        <f>SUM(N100:O101)</f>
        <v>0</v>
      </c>
      <c r="O102" s="602"/>
      <c r="P102" s="602">
        <f>SUM(P100:Q101)</f>
        <v>0</v>
      </c>
      <c r="Q102" s="602"/>
      <c r="R102" s="602">
        <f>SUM(R100:S101)</f>
        <v>0</v>
      </c>
      <c r="S102" s="602"/>
      <c r="T102" s="602">
        <f>SUM(T100:U101)</f>
        <v>0</v>
      </c>
      <c r="U102" s="602"/>
      <c r="V102" s="602">
        <f>SUM(V100:W101)</f>
        <v>0</v>
      </c>
      <c r="W102" s="602"/>
      <c r="X102" s="602">
        <f>SUM(X100:Y101)</f>
        <v>0</v>
      </c>
      <c r="Y102" s="602"/>
      <c r="Z102" s="573">
        <f t="shared" si="4"/>
        <v>0</v>
      </c>
      <c r="AA102" s="574"/>
      <c r="AB102" s="575"/>
    </row>
    <row r="103" spans="1:28" ht="13.5" thickTop="1" x14ac:dyDescent="0.2">
      <c r="A103" s="127" t="s">
        <v>160</v>
      </c>
      <c r="B103" s="128"/>
      <c r="C103" s="128"/>
      <c r="D103" s="128"/>
      <c r="E103" s="128"/>
      <c r="F103" s="128"/>
      <c r="G103" s="129"/>
      <c r="H103" s="599">
        <v>0</v>
      </c>
      <c r="I103" s="599"/>
      <c r="J103" s="599">
        <v>0</v>
      </c>
      <c r="K103" s="599"/>
      <c r="L103" s="599">
        <v>0</v>
      </c>
      <c r="M103" s="599"/>
      <c r="N103" s="599">
        <v>0</v>
      </c>
      <c r="O103" s="599"/>
      <c r="P103" s="599">
        <v>0</v>
      </c>
      <c r="Q103" s="599"/>
      <c r="R103" s="599">
        <v>0</v>
      </c>
      <c r="S103" s="599"/>
      <c r="T103" s="599">
        <v>0</v>
      </c>
      <c r="U103" s="599"/>
      <c r="V103" s="599">
        <v>0</v>
      </c>
      <c r="W103" s="599"/>
      <c r="X103" s="599">
        <v>0</v>
      </c>
      <c r="Y103" s="599"/>
      <c r="Z103" s="567">
        <f t="shared" si="4"/>
        <v>0</v>
      </c>
      <c r="AA103" s="568"/>
      <c r="AB103" s="569"/>
    </row>
    <row r="104" spans="1:28" x14ac:dyDescent="0.2">
      <c r="A104" s="130" t="s">
        <v>419</v>
      </c>
      <c r="B104" s="131"/>
      <c r="C104" s="131"/>
      <c r="D104" s="131"/>
      <c r="E104" s="131"/>
      <c r="F104" s="131"/>
      <c r="G104" s="132"/>
      <c r="H104" s="593">
        <v>0</v>
      </c>
      <c r="I104" s="593"/>
      <c r="J104" s="593">
        <v>0</v>
      </c>
      <c r="K104" s="593"/>
      <c r="L104" s="593">
        <v>0</v>
      </c>
      <c r="M104" s="593"/>
      <c r="N104" s="593">
        <v>0</v>
      </c>
      <c r="O104" s="593"/>
      <c r="P104" s="593">
        <v>0</v>
      </c>
      <c r="Q104" s="593"/>
      <c r="R104" s="593">
        <v>0</v>
      </c>
      <c r="S104" s="593"/>
      <c r="T104" s="593">
        <v>0</v>
      </c>
      <c r="U104" s="593"/>
      <c r="V104" s="593">
        <v>0</v>
      </c>
      <c r="W104" s="593"/>
      <c r="X104" s="593">
        <v>0</v>
      </c>
      <c r="Y104" s="593"/>
      <c r="Z104" s="587">
        <f t="shared" si="4"/>
        <v>0</v>
      </c>
      <c r="AA104" s="588"/>
      <c r="AB104" s="589"/>
    </row>
    <row r="105" spans="1:28" x14ac:dyDescent="0.2">
      <c r="A105" s="130" t="s">
        <v>162</v>
      </c>
      <c r="B105" s="131"/>
      <c r="C105" s="131"/>
      <c r="D105" s="131"/>
      <c r="E105" s="131"/>
      <c r="F105" s="131"/>
      <c r="G105" s="132"/>
      <c r="H105" s="593">
        <v>0</v>
      </c>
      <c r="I105" s="593"/>
      <c r="J105" s="593">
        <v>0</v>
      </c>
      <c r="K105" s="593"/>
      <c r="L105" s="593">
        <v>0</v>
      </c>
      <c r="M105" s="593"/>
      <c r="N105" s="593">
        <v>0</v>
      </c>
      <c r="O105" s="593"/>
      <c r="P105" s="593">
        <v>0</v>
      </c>
      <c r="Q105" s="593"/>
      <c r="R105" s="593">
        <v>0</v>
      </c>
      <c r="S105" s="593"/>
      <c r="T105" s="593">
        <v>0</v>
      </c>
      <c r="U105" s="593"/>
      <c r="V105" s="593">
        <v>0</v>
      </c>
      <c r="W105" s="593"/>
      <c r="X105" s="593">
        <v>0</v>
      </c>
      <c r="Y105" s="593"/>
      <c r="Z105" s="587">
        <f t="shared" si="4"/>
        <v>0</v>
      </c>
      <c r="AA105" s="588"/>
      <c r="AB105" s="589"/>
    </row>
    <row r="106" spans="1:28" x14ac:dyDescent="0.2">
      <c r="A106" s="130" t="s">
        <v>163</v>
      </c>
      <c r="B106" s="131"/>
      <c r="C106" s="131"/>
      <c r="D106" s="131"/>
      <c r="E106" s="131"/>
      <c r="F106" s="131"/>
      <c r="G106" s="132"/>
      <c r="H106" s="593">
        <v>0</v>
      </c>
      <c r="I106" s="593"/>
      <c r="J106" s="593">
        <v>0</v>
      </c>
      <c r="K106" s="593"/>
      <c r="L106" s="593">
        <v>0</v>
      </c>
      <c r="M106" s="593"/>
      <c r="N106" s="593">
        <v>0</v>
      </c>
      <c r="O106" s="593"/>
      <c r="P106" s="593">
        <v>0</v>
      </c>
      <c r="Q106" s="593"/>
      <c r="R106" s="593">
        <v>0</v>
      </c>
      <c r="S106" s="593"/>
      <c r="T106" s="593">
        <v>0</v>
      </c>
      <c r="U106" s="593"/>
      <c r="V106" s="593">
        <v>0</v>
      </c>
      <c r="W106" s="593"/>
      <c r="X106" s="593">
        <v>0</v>
      </c>
      <c r="Y106" s="593"/>
      <c r="Z106" s="587">
        <f t="shared" si="4"/>
        <v>0</v>
      </c>
      <c r="AA106" s="588"/>
      <c r="AB106" s="589"/>
    </row>
    <row r="107" spans="1:28" ht="13.5" thickBot="1" x14ac:dyDescent="0.25">
      <c r="A107" s="139" t="s">
        <v>164</v>
      </c>
      <c r="B107" s="140"/>
      <c r="C107" s="140"/>
      <c r="D107" s="140"/>
      <c r="E107" s="140"/>
      <c r="F107" s="140"/>
      <c r="G107" s="141"/>
      <c r="H107" s="629">
        <f>SUM(H103:I106)</f>
        <v>0</v>
      </c>
      <c r="I107" s="629"/>
      <c r="J107" s="629">
        <f>SUM(J103:K106)</f>
        <v>0</v>
      </c>
      <c r="K107" s="629"/>
      <c r="L107" s="629">
        <f>SUM(L103:M106)</f>
        <v>0</v>
      </c>
      <c r="M107" s="629"/>
      <c r="N107" s="629">
        <f>SUM(N103:O106)</f>
        <v>0</v>
      </c>
      <c r="O107" s="629"/>
      <c r="P107" s="629">
        <f>SUM(P103:Q106)</f>
        <v>0</v>
      </c>
      <c r="Q107" s="629"/>
      <c r="R107" s="629">
        <f>SUM(R103:S106)</f>
        <v>0</v>
      </c>
      <c r="S107" s="629"/>
      <c r="T107" s="629">
        <f>SUM(T103:U106)</f>
        <v>0</v>
      </c>
      <c r="U107" s="629"/>
      <c r="V107" s="629">
        <f>SUM(V103:W106)</f>
        <v>0</v>
      </c>
      <c r="W107" s="629"/>
      <c r="X107" s="629">
        <f>SUM(X103:Y106)</f>
        <v>0</v>
      </c>
      <c r="Y107" s="629"/>
      <c r="Z107" s="573">
        <f t="shared" si="4"/>
        <v>0</v>
      </c>
      <c r="AA107" s="574"/>
      <c r="AB107" s="575"/>
    </row>
    <row r="108" spans="1:28" ht="14.25" thickTop="1" thickBot="1" x14ac:dyDescent="0.25">
      <c r="A108" s="122" t="str">
        <f>A53</f>
        <v>BALANCE WARRANTS OUTSTANDING JUNE 30, 2012</v>
      </c>
      <c r="B108" s="123"/>
      <c r="C108" s="123"/>
      <c r="D108" s="123"/>
      <c r="E108" s="123"/>
      <c r="F108" s="123"/>
      <c r="G108" s="124"/>
      <c r="H108" s="628">
        <f>H102-H107</f>
        <v>0</v>
      </c>
      <c r="I108" s="628"/>
      <c r="J108" s="628">
        <f>J102-J107</f>
        <v>0</v>
      </c>
      <c r="K108" s="628"/>
      <c r="L108" s="628">
        <f>L102-L107</f>
        <v>0</v>
      </c>
      <c r="M108" s="628"/>
      <c r="N108" s="628">
        <f>N102-N107</f>
        <v>0</v>
      </c>
      <c r="O108" s="628"/>
      <c r="P108" s="628">
        <f>P102-P107</f>
        <v>0</v>
      </c>
      <c r="Q108" s="628"/>
      <c r="R108" s="628">
        <f>R102-R107</f>
        <v>0</v>
      </c>
      <c r="S108" s="628"/>
      <c r="T108" s="628">
        <f>T102-T107</f>
        <v>0</v>
      </c>
      <c r="U108" s="628"/>
      <c r="V108" s="628">
        <f>V102-V107</f>
        <v>0</v>
      </c>
      <c r="W108" s="628"/>
      <c r="X108" s="628">
        <f>X102-X107</f>
        <v>0</v>
      </c>
      <c r="Y108" s="628"/>
      <c r="Z108" s="590">
        <f t="shared" si="4"/>
        <v>0</v>
      </c>
      <c r="AA108" s="591"/>
      <c r="AB108" s="592"/>
    </row>
    <row r="109" spans="1:28" ht="13.5" thickTop="1" x14ac:dyDescent="0.2">
      <c r="A109" s="157" t="str">
        <f>'Exhibit H'!A115</f>
        <v>Interest Earnings 2011-2012</v>
      </c>
      <c r="H109" s="619"/>
      <c r="I109" s="619"/>
      <c r="J109" s="215"/>
      <c r="K109" s="639">
        <f ca="1">Coversheets!$BI$50</f>
        <v>41858.327887268519</v>
      </c>
      <c r="L109" s="639"/>
      <c r="M109" s="639"/>
      <c r="N109" s="208" t="str">
        <f>A109</f>
        <v>Interest Earnings 2011-2012</v>
      </c>
      <c r="Z109" s="639">
        <f ca="1">Coversheets!$BI$50</f>
        <v>41858.327887268519</v>
      </c>
      <c r="AA109" s="639"/>
      <c r="AB109" s="639"/>
    </row>
    <row r="110" spans="1:28" x14ac:dyDescent="0.2">
      <c r="A110" s="157"/>
      <c r="H110" s="112"/>
      <c r="I110" s="112"/>
      <c r="J110" s="88"/>
      <c r="K110" s="274"/>
      <c r="L110" s="274"/>
      <c r="M110" s="274"/>
      <c r="N110" s="208"/>
      <c r="Z110" s="274"/>
      <c r="AA110" s="274"/>
      <c r="AB110" s="274"/>
    </row>
    <row r="111" spans="1:28" ht="15" x14ac:dyDescent="0.25">
      <c r="A111" s="632" t="str">
        <f>"SPECIAL REVENUE FUND ACCOUNTS COVERING THE PERIOD JULY 1, "&amp;Help!$C$17&amp;", to JUNE 30, "&amp;Help!$C$17+1</f>
        <v>SPECIAL REVENUE FUND ACCOUNTS COVERING THE PERIOD JULY 1, 2011, to JUNE 30, 2012</v>
      </c>
      <c r="B111" s="632"/>
      <c r="C111" s="632"/>
      <c r="D111" s="632"/>
      <c r="E111" s="632"/>
      <c r="F111" s="632"/>
      <c r="G111" s="632"/>
      <c r="H111" s="632"/>
      <c r="I111" s="632"/>
      <c r="J111" s="632"/>
      <c r="K111" s="632"/>
      <c r="L111" s="632"/>
      <c r="M111" s="632"/>
      <c r="N111" s="632" t="str">
        <f>A111</f>
        <v>SPECIAL REVENUE FUND ACCOUNTS COVERING THE PERIOD JULY 1, 2011, to JUNE 30, 2012</v>
      </c>
      <c r="O111" s="632"/>
      <c r="P111" s="632"/>
      <c r="Q111" s="632"/>
      <c r="R111" s="632"/>
      <c r="S111" s="632"/>
      <c r="T111" s="632"/>
      <c r="U111" s="632"/>
      <c r="V111" s="632"/>
      <c r="W111" s="632"/>
      <c r="X111" s="632"/>
      <c r="Y111" s="632"/>
      <c r="Z111" s="632"/>
      <c r="AA111" s="632"/>
      <c r="AB111" s="632"/>
    </row>
    <row r="112" spans="1:28" ht="15" x14ac:dyDescent="0.25">
      <c r="A112" s="632" t="str">
        <f>"ESTIMATE OF NEEDS FOR "&amp;Help!$C$17+1&amp;"-"&amp;Help!$C$17+2</f>
        <v>ESTIMATE OF NEEDS FOR 2012-2013</v>
      </c>
      <c r="B112" s="632"/>
      <c r="C112" s="632"/>
      <c r="D112" s="632"/>
      <c r="E112" s="632"/>
      <c r="F112" s="632"/>
      <c r="G112" s="632"/>
      <c r="H112" s="632"/>
      <c r="I112" s="632"/>
      <c r="J112" s="632"/>
      <c r="K112" s="632"/>
      <c r="L112" s="632"/>
      <c r="M112" s="632"/>
      <c r="N112" s="632" t="str">
        <f>A112</f>
        <v>ESTIMATE OF NEEDS FOR 2012-2013</v>
      </c>
      <c r="O112" s="632"/>
      <c r="P112" s="632"/>
      <c r="Q112" s="632"/>
      <c r="R112" s="632"/>
      <c r="S112" s="632"/>
      <c r="T112" s="632"/>
      <c r="U112" s="632"/>
      <c r="V112" s="632"/>
      <c r="W112" s="632"/>
      <c r="X112" s="632"/>
      <c r="Y112" s="632"/>
      <c r="Z112" s="632"/>
      <c r="AA112" s="632"/>
      <c r="AB112" s="632"/>
    </row>
    <row r="113" spans="1:28" ht="13.5" thickBot="1" x14ac:dyDescent="0.25">
      <c r="A113" s="81" t="s">
        <v>411</v>
      </c>
      <c r="M113" s="121" t="s">
        <v>29</v>
      </c>
      <c r="N113" s="81" t="s">
        <v>411</v>
      </c>
      <c r="Z113" s="121"/>
      <c r="AB113" s="121">
        <v>1</v>
      </c>
    </row>
    <row r="114" spans="1:28" ht="13.5" thickTop="1" x14ac:dyDescent="0.2">
      <c r="A114" s="92" t="s">
        <v>412</v>
      </c>
      <c r="B114" s="93"/>
      <c r="C114" s="93"/>
      <c r="D114" s="93"/>
      <c r="E114" s="93"/>
      <c r="F114" s="93"/>
      <c r="G114" s="93"/>
      <c r="H114" s="621"/>
      <c r="I114" s="621"/>
      <c r="J114" s="621"/>
      <c r="K114" s="621"/>
      <c r="L114" s="621"/>
      <c r="M114" s="621"/>
      <c r="N114" s="608"/>
      <c r="O114" s="621"/>
      <c r="P114" s="621"/>
      <c r="Q114" s="621"/>
      <c r="R114" s="621"/>
      <c r="S114" s="621"/>
      <c r="T114" s="621"/>
      <c r="U114" s="621"/>
      <c r="V114" s="621"/>
      <c r="W114" s="621"/>
      <c r="X114" s="621"/>
      <c r="Y114" s="621"/>
      <c r="Z114" s="93"/>
      <c r="AA114" s="93"/>
      <c r="AB114" s="110"/>
    </row>
    <row r="115" spans="1:28" ht="13.5" thickBot="1" x14ac:dyDescent="0.25">
      <c r="A115" s="105"/>
      <c r="B115" s="106"/>
      <c r="C115" s="106"/>
      <c r="D115" s="106"/>
      <c r="E115" s="106"/>
      <c r="F115" s="106"/>
      <c r="G115" s="106"/>
      <c r="H115" s="596" t="s">
        <v>413</v>
      </c>
      <c r="I115" s="596"/>
      <c r="J115" s="596" t="s">
        <v>413</v>
      </c>
      <c r="K115" s="596"/>
      <c r="L115" s="596" t="s">
        <v>413</v>
      </c>
      <c r="M115" s="597"/>
      <c r="N115" s="636" t="s">
        <v>413</v>
      </c>
      <c r="O115" s="596"/>
      <c r="P115" s="596" t="s">
        <v>413</v>
      </c>
      <c r="Q115" s="596"/>
      <c r="R115" s="596" t="s">
        <v>413</v>
      </c>
      <c r="S115" s="596"/>
      <c r="T115" s="596" t="s">
        <v>413</v>
      </c>
      <c r="U115" s="596"/>
      <c r="V115" s="596" t="s">
        <v>413</v>
      </c>
      <c r="W115" s="596"/>
      <c r="X115" s="596" t="s">
        <v>413</v>
      </c>
      <c r="Y115" s="596"/>
      <c r="Z115" s="596"/>
      <c r="AA115" s="596"/>
      <c r="AB115" s="597"/>
    </row>
    <row r="116" spans="1:28" ht="14.25" thickTop="1" thickBot="1" x14ac:dyDescent="0.25">
      <c r="A116" s="122" t="str">
        <f>"Schedule 1, Detail of Bond and Coupon Indebtedness as of June 30, "&amp;Help!$C$17+1</f>
        <v>Schedule 1, Detail of Bond and Coupon Indebtedness as of June 30, 2012</v>
      </c>
      <c r="B116" s="123"/>
      <c r="C116" s="123"/>
      <c r="D116" s="123"/>
      <c r="E116" s="123"/>
      <c r="F116" s="123"/>
      <c r="G116" s="123"/>
      <c r="H116" s="623" t="str">
        <f>Help!$C$17&amp;"-"&amp;Help!$C$17+1</f>
        <v>2011-2012</v>
      </c>
      <c r="I116" s="623"/>
      <c r="J116" s="623" t="str">
        <f>$H$6</f>
        <v>2011-2012</v>
      </c>
      <c r="K116" s="623"/>
      <c r="L116" s="623" t="str">
        <f>H116</f>
        <v>2011-2012</v>
      </c>
      <c r="M116" s="623"/>
      <c r="N116" s="652" t="str">
        <f>$H$6</f>
        <v>2011-2012</v>
      </c>
      <c r="O116" s="623"/>
      <c r="P116" s="623" t="str">
        <f>$H$6</f>
        <v>2011-2012</v>
      </c>
      <c r="Q116" s="623"/>
      <c r="R116" s="623" t="str">
        <f>$H$6</f>
        <v>2011-2012</v>
      </c>
      <c r="S116" s="623"/>
      <c r="T116" s="623" t="str">
        <f>$H$6</f>
        <v>2011-2012</v>
      </c>
      <c r="U116" s="623"/>
      <c r="V116" s="623" t="str">
        <f>$H$6</f>
        <v>2011-2012</v>
      </c>
      <c r="W116" s="623"/>
      <c r="X116" s="623" t="str">
        <f>$H$6</f>
        <v>2011-2012</v>
      </c>
      <c r="Y116" s="623"/>
      <c r="Z116" s="623"/>
      <c r="AA116" s="623"/>
      <c r="AB116" s="627"/>
    </row>
    <row r="117" spans="1:28" ht="14.25" thickTop="1" thickBot="1" x14ac:dyDescent="0.25">
      <c r="A117" s="122" t="s">
        <v>414</v>
      </c>
      <c r="B117" s="123"/>
      <c r="C117" s="123"/>
      <c r="D117" s="123"/>
      <c r="E117" s="123"/>
      <c r="F117" s="123"/>
      <c r="G117" s="123"/>
      <c r="H117" s="623" t="s">
        <v>40</v>
      </c>
      <c r="I117" s="623"/>
      <c r="J117" s="623" t="s">
        <v>40</v>
      </c>
      <c r="K117" s="623"/>
      <c r="L117" s="623" t="s">
        <v>40</v>
      </c>
      <c r="M117" s="627"/>
      <c r="N117" s="623" t="s">
        <v>40</v>
      </c>
      <c r="O117" s="623"/>
      <c r="P117" s="623" t="s">
        <v>40</v>
      </c>
      <c r="Q117" s="623"/>
      <c r="R117" s="623" t="s">
        <v>40</v>
      </c>
      <c r="S117" s="623"/>
      <c r="T117" s="623" t="s">
        <v>40</v>
      </c>
      <c r="U117" s="623"/>
      <c r="V117" s="623" t="s">
        <v>40</v>
      </c>
      <c r="W117" s="623"/>
      <c r="X117" s="623" t="s">
        <v>40</v>
      </c>
      <c r="Y117" s="623"/>
      <c r="Z117" s="652" t="s">
        <v>51</v>
      </c>
      <c r="AA117" s="623"/>
      <c r="AB117" s="627"/>
    </row>
    <row r="118" spans="1:28" ht="13.5" thickTop="1" x14ac:dyDescent="0.2">
      <c r="A118" s="92" t="s">
        <v>41</v>
      </c>
      <c r="B118" s="93"/>
      <c r="C118" s="93"/>
      <c r="D118" s="93"/>
      <c r="E118" s="93"/>
      <c r="F118" s="93"/>
      <c r="G118" s="110"/>
      <c r="H118" s="699"/>
      <c r="I118" s="699"/>
      <c r="J118" s="699"/>
      <c r="K118" s="699"/>
      <c r="L118" s="699"/>
      <c r="M118" s="699"/>
      <c r="N118" s="699"/>
      <c r="O118" s="699"/>
      <c r="P118" s="699"/>
      <c r="Q118" s="699"/>
      <c r="R118" s="699"/>
      <c r="S118" s="699"/>
      <c r="T118" s="699"/>
      <c r="U118" s="699"/>
      <c r="V118" s="699"/>
      <c r="W118" s="699"/>
      <c r="X118" s="699"/>
      <c r="Y118" s="699"/>
      <c r="Z118" s="693"/>
      <c r="AA118" s="694"/>
      <c r="AB118" s="695"/>
    </row>
    <row r="119" spans="1:28" x14ac:dyDescent="0.2">
      <c r="A119" s="133" t="str">
        <f>"Cash Balance June 30, "&amp;Help!$C$17+1</f>
        <v>Cash Balance June 30, 2012</v>
      </c>
      <c r="B119" s="116"/>
      <c r="C119" s="116"/>
      <c r="D119" s="116"/>
      <c r="E119" s="116"/>
      <c r="F119" s="116"/>
      <c r="G119" s="138"/>
      <c r="H119" s="624">
        <f>H145</f>
        <v>0</v>
      </c>
      <c r="I119" s="624"/>
      <c r="J119" s="624">
        <f>J145</f>
        <v>0</v>
      </c>
      <c r="K119" s="624"/>
      <c r="L119" s="624">
        <f>L145</f>
        <v>0</v>
      </c>
      <c r="M119" s="624"/>
      <c r="N119" s="624">
        <f>N145</f>
        <v>0</v>
      </c>
      <c r="O119" s="624"/>
      <c r="P119" s="624">
        <f>P145</f>
        <v>0</v>
      </c>
      <c r="Q119" s="624"/>
      <c r="R119" s="624">
        <f>R145</f>
        <v>0</v>
      </c>
      <c r="S119" s="624"/>
      <c r="T119" s="624">
        <f>T145</f>
        <v>0</v>
      </c>
      <c r="U119" s="624"/>
      <c r="V119" s="624">
        <f>V145</f>
        <v>0</v>
      </c>
      <c r="W119" s="624"/>
      <c r="X119" s="624">
        <f>X145</f>
        <v>0</v>
      </c>
      <c r="Y119" s="624"/>
      <c r="Z119" s="696">
        <f>SUM(H119:Y119)</f>
        <v>0</v>
      </c>
      <c r="AA119" s="697"/>
      <c r="AB119" s="698"/>
    </row>
    <row r="120" spans="1:28" x14ac:dyDescent="0.2">
      <c r="A120" s="145" t="s">
        <v>42</v>
      </c>
      <c r="B120" s="131"/>
      <c r="C120" s="131"/>
      <c r="D120" s="131"/>
      <c r="E120" s="131"/>
      <c r="F120" s="131"/>
      <c r="G120" s="132"/>
      <c r="H120" s="593">
        <v>0</v>
      </c>
      <c r="I120" s="593"/>
      <c r="J120" s="593">
        <v>0</v>
      </c>
      <c r="K120" s="593"/>
      <c r="L120" s="593">
        <v>0</v>
      </c>
      <c r="M120" s="593"/>
      <c r="N120" s="593">
        <v>0</v>
      </c>
      <c r="O120" s="593"/>
      <c r="P120" s="593">
        <v>0</v>
      </c>
      <c r="Q120" s="593"/>
      <c r="R120" s="593">
        <v>0</v>
      </c>
      <c r="S120" s="593"/>
      <c r="T120" s="593">
        <v>0</v>
      </c>
      <c r="U120" s="593"/>
      <c r="V120" s="593">
        <v>0</v>
      </c>
      <c r="W120" s="593"/>
      <c r="X120" s="593">
        <v>0</v>
      </c>
      <c r="Y120" s="593"/>
      <c r="Z120" s="570">
        <f>SUM(H120:Y120)</f>
        <v>0</v>
      </c>
      <c r="AA120" s="571"/>
      <c r="AB120" s="572"/>
    </row>
    <row r="121" spans="1:28" ht="13.5" thickBot="1" x14ac:dyDescent="0.25">
      <c r="A121" s="144" t="s">
        <v>43</v>
      </c>
      <c r="B121" s="140"/>
      <c r="C121" s="140"/>
      <c r="D121" s="140"/>
      <c r="E121" s="140"/>
      <c r="F121" s="140"/>
      <c r="G121" s="141"/>
      <c r="H121" s="629">
        <f>SUM(H119:I120)</f>
        <v>0</v>
      </c>
      <c r="I121" s="629"/>
      <c r="J121" s="629">
        <f>SUM(J119:K120)</f>
        <v>0</v>
      </c>
      <c r="K121" s="629"/>
      <c r="L121" s="629">
        <f>SUM(L119:M120)</f>
        <v>0</v>
      </c>
      <c r="M121" s="629"/>
      <c r="N121" s="629">
        <f>SUM(N119:O120)</f>
        <v>0</v>
      </c>
      <c r="O121" s="629"/>
      <c r="P121" s="629">
        <f>SUM(P119:Q120)</f>
        <v>0</v>
      </c>
      <c r="Q121" s="629"/>
      <c r="R121" s="629">
        <f>SUM(R119:S120)</f>
        <v>0</v>
      </c>
      <c r="S121" s="629"/>
      <c r="T121" s="629">
        <f>SUM(T119:U120)</f>
        <v>0</v>
      </c>
      <c r="U121" s="629"/>
      <c r="V121" s="629">
        <f>SUM(V119:W120)</f>
        <v>0</v>
      </c>
      <c r="W121" s="629"/>
      <c r="X121" s="629">
        <f>SUM(X119:Y120)</f>
        <v>0</v>
      </c>
      <c r="Y121" s="629"/>
      <c r="Z121" s="573">
        <f>SUM(Z119:AB120)</f>
        <v>0</v>
      </c>
      <c r="AA121" s="574"/>
      <c r="AB121" s="575"/>
    </row>
    <row r="122" spans="1:28" ht="13.5" thickTop="1" x14ac:dyDescent="0.2">
      <c r="A122" s="92" t="s">
        <v>44</v>
      </c>
      <c r="B122" s="93"/>
      <c r="C122" s="93"/>
      <c r="D122" s="93"/>
      <c r="E122" s="93"/>
      <c r="F122" s="93"/>
      <c r="G122" s="110"/>
      <c r="H122" s="692"/>
      <c r="I122" s="692"/>
      <c r="J122" s="692"/>
      <c r="K122" s="692"/>
      <c r="L122" s="692"/>
      <c r="M122" s="692"/>
      <c r="N122" s="692"/>
      <c r="O122" s="692"/>
      <c r="P122" s="692"/>
      <c r="Q122" s="692"/>
      <c r="R122" s="692"/>
      <c r="S122" s="692"/>
      <c r="T122" s="692"/>
      <c r="U122" s="692"/>
      <c r="V122" s="692"/>
      <c r="W122" s="692"/>
      <c r="X122" s="692"/>
      <c r="Y122" s="692"/>
      <c r="Z122" s="693"/>
      <c r="AA122" s="694"/>
      <c r="AB122" s="695"/>
    </row>
    <row r="123" spans="1:28" x14ac:dyDescent="0.2">
      <c r="A123" s="133" t="s">
        <v>45</v>
      </c>
      <c r="B123" s="116"/>
      <c r="C123" s="116"/>
      <c r="D123" s="116"/>
      <c r="E123" s="116"/>
      <c r="F123" s="116"/>
      <c r="G123" s="138"/>
      <c r="H123" s="624">
        <f>H146</f>
        <v>0</v>
      </c>
      <c r="I123" s="624"/>
      <c r="J123" s="624">
        <f>J146</f>
        <v>0</v>
      </c>
      <c r="K123" s="624"/>
      <c r="L123" s="624">
        <f>L146</f>
        <v>0</v>
      </c>
      <c r="M123" s="624"/>
      <c r="N123" s="624">
        <f>N146</f>
        <v>0</v>
      </c>
      <c r="O123" s="624"/>
      <c r="P123" s="624">
        <f>P146</f>
        <v>0</v>
      </c>
      <c r="Q123" s="624"/>
      <c r="R123" s="624">
        <f>R146</f>
        <v>0</v>
      </c>
      <c r="S123" s="624"/>
      <c r="T123" s="624">
        <f>T146</f>
        <v>0</v>
      </c>
      <c r="U123" s="624"/>
      <c r="V123" s="624">
        <f>V146</f>
        <v>0</v>
      </c>
      <c r="W123" s="624"/>
      <c r="X123" s="624">
        <f>X146</f>
        <v>0</v>
      </c>
      <c r="Y123" s="624"/>
      <c r="Z123" s="696">
        <f>SUM(H123:Y123)</f>
        <v>0</v>
      </c>
      <c r="AA123" s="697"/>
      <c r="AB123" s="698"/>
    </row>
    <row r="124" spans="1:28" x14ac:dyDescent="0.2">
      <c r="A124" s="130" t="s">
        <v>46</v>
      </c>
      <c r="B124" s="131"/>
      <c r="C124" s="131"/>
      <c r="D124" s="131"/>
      <c r="E124" s="131"/>
      <c r="F124" s="131"/>
      <c r="G124" s="132"/>
      <c r="H124" s="593">
        <v>0</v>
      </c>
      <c r="I124" s="593"/>
      <c r="J124" s="593">
        <v>0</v>
      </c>
      <c r="K124" s="593"/>
      <c r="L124" s="593">
        <v>0</v>
      </c>
      <c r="M124" s="593"/>
      <c r="N124" s="593">
        <v>0</v>
      </c>
      <c r="O124" s="593"/>
      <c r="P124" s="593">
        <v>0</v>
      </c>
      <c r="Q124" s="593"/>
      <c r="R124" s="593">
        <v>0</v>
      </c>
      <c r="S124" s="593"/>
      <c r="T124" s="593">
        <v>0</v>
      </c>
      <c r="U124" s="593"/>
      <c r="V124" s="593">
        <v>0</v>
      </c>
      <c r="W124" s="593"/>
      <c r="X124" s="593">
        <v>0</v>
      </c>
      <c r="Y124" s="593"/>
      <c r="Z124" s="570">
        <f>SUM(H124:Y124)</f>
        <v>0</v>
      </c>
      <c r="AA124" s="571"/>
      <c r="AB124" s="572"/>
    </row>
    <row r="125" spans="1:28" x14ac:dyDescent="0.2">
      <c r="A125" s="130" t="s">
        <v>47</v>
      </c>
      <c r="B125" s="131"/>
      <c r="C125" s="131"/>
      <c r="D125" s="131"/>
      <c r="E125" s="131"/>
      <c r="F125" s="131"/>
      <c r="G125" s="132"/>
      <c r="H125" s="625">
        <f>H148</f>
        <v>0</v>
      </c>
      <c r="I125" s="625"/>
      <c r="J125" s="625">
        <f>J148</f>
        <v>0</v>
      </c>
      <c r="K125" s="625"/>
      <c r="L125" s="625">
        <f>L148</f>
        <v>0</v>
      </c>
      <c r="M125" s="625"/>
      <c r="N125" s="625">
        <f>N148</f>
        <v>0</v>
      </c>
      <c r="O125" s="625"/>
      <c r="P125" s="625">
        <f>P148</f>
        <v>0</v>
      </c>
      <c r="Q125" s="625"/>
      <c r="R125" s="625">
        <f>R148</f>
        <v>0</v>
      </c>
      <c r="S125" s="625"/>
      <c r="T125" s="625">
        <f>T148</f>
        <v>0</v>
      </c>
      <c r="U125" s="625"/>
      <c r="V125" s="625">
        <f>V148</f>
        <v>0</v>
      </c>
      <c r="W125" s="625"/>
      <c r="X125" s="625">
        <f>X148</f>
        <v>0</v>
      </c>
      <c r="Y125" s="625"/>
      <c r="Z125" s="587">
        <f>SUM(H125:Y125)</f>
        <v>0</v>
      </c>
      <c r="AA125" s="588"/>
      <c r="AB125" s="589"/>
    </row>
    <row r="126" spans="1:28" ht="13.5" thickBot="1" x14ac:dyDescent="0.25">
      <c r="A126" s="144" t="s">
        <v>48</v>
      </c>
      <c r="B126" s="140"/>
      <c r="C126" s="140"/>
      <c r="D126" s="140"/>
      <c r="E126" s="140"/>
      <c r="F126" s="140"/>
      <c r="G126" s="141"/>
      <c r="H126" s="602">
        <f>SUM(H123:I125)</f>
        <v>0</v>
      </c>
      <c r="I126" s="602"/>
      <c r="J126" s="602">
        <f>SUM(J123:K125)</f>
        <v>0</v>
      </c>
      <c r="K126" s="602"/>
      <c r="L126" s="602">
        <f>SUM(L123:M125)</f>
        <v>0</v>
      </c>
      <c r="M126" s="602"/>
      <c r="N126" s="602">
        <f>SUM(N123:O125)</f>
        <v>0</v>
      </c>
      <c r="O126" s="602"/>
      <c r="P126" s="602">
        <f>SUM(P123:Q125)</f>
        <v>0</v>
      </c>
      <c r="Q126" s="602"/>
      <c r="R126" s="602">
        <f>SUM(R123:S125)</f>
        <v>0</v>
      </c>
      <c r="S126" s="602"/>
      <c r="T126" s="602">
        <f>SUM(T123:U125)</f>
        <v>0</v>
      </c>
      <c r="U126" s="602"/>
      <c r="V126" s="602">
        <f>SUM(V123:W125)</f>
        <v>0</v>
      </c>
      <c r="W126" s="602"/>
      <c r="X126" s="602">
        <f>SUM(X123:Y125)</f>
        <v>0</v>
      </c>
      <c r="Y126" s="602"/>
      <c r="Z126" s="587">
        <f>SUM(H126:Y126)</f>
        <v>0</v>
      </c>
      <c r="AA126" s="588"/>
      <c r="AB126" s="589"/>
    </row>
    <row r="127" spans="1:28" ht="13.5" thickTop="1" x14ac:dyDescent="0.2">
      <c r="A127" s="207" t="str">
        <f>"CASH FUND BALANCE JUNE 30, "&amp;Help!$C$17+1</f>
        <v>CASH FUND BALANCE JUNE 30, 2012</v>
      </c>
      <c r="B127" s="128"/>
      <c r="C127" s="128"/>
      <c r="D127" s="128"/>
      <c r="E127" s="128"/>
      <c r="F127" s="128"/>
      <c r="G127" s="129"/>
      <c r="H127" s="624">
        <f>H121-H126</f>
        <v>0</v>
      </c>
      <c r="I127" s="624"/>
      <c r="J127" s="624">
        <f>J121-J126</f>
        <v>0</v>
      </c>
      <c r="K127" s="624"/>
      <c r="L127" s="624">
        <f>L121-L126</f>
        <v>0</v>
      </c>
      <c r="M127" s="624"/>
      <c r="N127" s="624">
        <f>N121-N126</f>
        <v>0</v>
      </c>
      <c r="O127" s="624"/>
      <c r="P127" s="624">
        <f>P121-P126</f>
        <v>0</v>
      </c>
      <c r="Q127" s="624"/>
      <c r="R127" s="624">
        <f>R121-R126</f>
        <v>0</v>
      </c>
      <c r="S127" s="624"/>
      <c r="T127" s="624">
        <f>T121-T126</f>
        <v>0</v>
      </c>
      <c r="U127" s="624"/>
      <c r="V127" s="624">
        <f>V121-V126</f>
        <v>0</v>
      </c>
      <c r="W127" s="624"/>
      <c r="X127" s="624">
        <f>X121-X126</f>
        <v>0</v>
      </c>
      <c r="Y127" s="624"/>
      <c r="Z127" s="567">
        <f>SUM(H127:Y127)</f>
        <v>0</v>
      </c>
      <c r="AA127" s="568"/>
      <c r="AB127" s="569"/>
    </row>
    <row r="128" spans="1:28" ht="13.5" thickBot="1" x14ac:dyDescent="0.25">
      <c r="A128" s="144" t="s">
        <v>49</v>
      </c>
      <c r="B128" s="140"/>
      <c r="C128" s="140"/>
      <c r="D128" s="140"/>
      <c r="E128" s="140"/>
      <c r="F128" s="140"/>
      <c r="G128" s="141"/>
      <c r="H128" s="602">
        <f>H126+H127</f>
        <v>0</v>
      </c>
      <c r="I128" s="602"/>
      <c r="J128" s="602">
        <f>J126+J127</f>
        <v>0</v>
      </c>
      <c r="K128" s="602"/>
      <c r="L128" s="602">
        <f>L126+L127</f>
        <v>0</v>
      </c>
      <c r="M128" s="602"/>
      <c r="N128" s="602">
        <f>N126+N127</f>
        <v>0</v>
      </c>
      <c r="O128" s="602"/>
      <c r="P128" s="602">
        <f>P126+P127</f>
        <v>0</v>
      </c>
      <c r="Q128" s="602"/>
      <c r="R128" s="602">
        <f>R126+R127</f>
        <v>0</v>
      </c>
      <c r="S128" s="602"/>
      <c r="T128" s="602">
        <f>T126+T127</f>
        <v>0</v>
      </c>
      <c r="U128" s="602"/>
      <c r="V128" s="602">
        <f>V126+V127</f>
        <v>0</v>
      </c>
      <c r="W128" s="602"/>
      <c r="X128" s="602">
        <f>X126+X127</f>
        <v>0</v>
      </c>
      <c r="Y128" s="602"/>
      <c r="Z128" s="573">
        <f>Z126+Z127</f>
        <v>0</v>
      </c>
      <c r="AA128" s="574"/>
      <c r="AB128" s="575"/>
    </row>
    <row r="129" spans="1:28" ht="14.25" thickTop="1" thickBot="1" x14ac:dyDescent="0.25">
      <c r="H129" s="690"/>
      <c r="I129" s="690"/>
      <c r="J129" s="690"/>
      <c r="K129" s="690"/>
      <c r="L129" s="690"/>
      <c r="M129" s="690"/>
      <c r="N129" s="690"/>
      <c r="O129" s="690"/>
      <c r="P129" s="690"/>
      <c r="Q129" s="690"/>
      <c r="R129" s="690"/>
      <c r="S129" s="690"/>
      <c r="T129" s="690"/>
      <c r="U129" s="690"/>
      <c r="V129" s="690"/>
      <c r="W129" s="690"/>
      <c r="X129" s="690"/>
      <c r="Y129" s="690"/>
      <c r="Z129" s="691"/>
      <c r="AA129" s="691"/>
      <c r="AB129" s="691"/>
    </row>
    <row r="130" spans="1:28" ht="14.25" thickTop="1" thickBot="1" x14ac:dyDescent="0.25">
      <c r="A130" s="122" t="s">
        <v>415</v>
      </c>
      <c r="B130" s="123"/>
      <c r="C130" s="123"/>
      <c r="D130" s="123"/>
      <c r="E130" s="123"/>
      <c r="F130" s="123"/>
      <c r="G130" s="123"/>
      <c r="H130" s="623" t="str">
        <f>$H$6</f>
        <v>2011-2012</v>
      </c>
      <c r="I130" s="623"/>
      <c r="J130" s="623" t="str">
        <f>$H$6</f>
        <v>2011-2012</v>
      </c>
      <c r="K130" s="623"/>
      <c r="L130" s="623" t="str">
        <f>$H$6</f>
        <v>2011-2012</v>
      </c>
      <c r="M130" s="623"/>
      <c r="N130" s="652" t="str">
        <f>$H$6</f>
        <v>2011-2012</v>
      </c>
      <c r="O130" s="623"/>
      <c r="P130" s="623" t="str">
        <f>$H$6</f>
        <v>2011-2012</v>
      </c>
      <c r="Q130" s="623"/>
      <c r="R130" s="623" t="str">
        <f>$H$6</f>
        <v>2011-2012</v>
      </c>
      <c r="S130" s="623"/>
      <c r="T130" s="623" t="str">
        <f>$H$6</f>
        <v>2011-2012</v>
      </c>
      <c r="U130" s="623"/>
      <c r="V130" s="623" t="str">
        <f>$H$6</f>
        <v>2011-2012</v>
      </c>
      <c r="W130" s="623"/>
      <c r="X130" s="623" t="str">
        <f>$H$6</f>
        <v>2011-2012</v>
      </c>
      <c r="Y130" s="623"/>
      <c r="Z130" s="591"/>
      <c r="AA130" s="591"/>
      <c r="AB130" s="592"/>
    </row>
    <row r="131" spans="1:28" ht="14.25" thickTop="1" thickBot="1" x14ac:dyDescent="0.25">
      <c r="A131" s="122" t="s">
        <v>414</v>
      </c>
      <c r="B131" s="123"/>
      <c r="C131" s="123"/>
      <c r="D131" s="123"/>
      <c r="E131" s="123"/>
      <c r="F131" s="123"/>
      <c r="G131" s="123"/>
      <c r="H131" s="591" t="s">
        <v>40</v>
      </c>
      <c r="I131" s="591"/>
      <c r="J131" s="591" t="s">
        <v>40</v>
      </c>
      <c r="K131" s="591"/>
      <c r="L131" s="591" t="s">
        <v>40</v>
      </c>
      <c r="M131" s="592"/>
      <c r="N131" s="591" t="s">
        <v>40</v>
      </c>
      <c r="O131" s="591"/>
      <c r="P131" s="591" t="s">
        <v>40</v>
      </c>
      <c r="Q131" s="591"/>
      <c r="R131" s="591" t="s">
        <v>40</v>
      </c>
      <c r="S131" s="591"/>
      <c r="T131" s="591" t="s">
        <v>40</v>
      </c>
      <c r="U131" s="591"/>
      <c r="V131" s="591" t="s">
        <v>40</v>
      </c>
      <c r="W131" s="591"/>
      <c r="X131" s="591" t="s">
        <v>40</v>
      </c>
      <c r="Y131" s="591"/>
      <c r="Z131" s="590" t="s">
        <v>158</v>
      </c>
      <c r="AA131" s="591"/>
      <c r="AB131" s="592"/>
    </row>
    <row r="132" spans="1:28" ht="13.5" thickTop="1" x14ac:dyDescent="0.2">
      <c r="A132" s="127" t="str">
        <f>"Cash Balance Reported to Excise Board 6-30-"&amp;Help!$C$17</f>
        <v>Cash Balance Reported to Excise Board 6-30-2011</v>
      </c>
      <c r="B132" s="128"/>
      <c r="C132" s="128"/>
      <c r="D132" s="128"/>
      <c r="E132" s="128"/>
      <c r="F132" s="128"/>
      <c r="G132" s="129"/>
      <c r="H132" s="599">
        <v>0</v>
      </c>
      <c r="I132" s="599"/>
      <c r="J132" s="599">
        <v>0</v>
      </c>
      <c r="K132" s="599"/>
      <c r="L132" s="599">
        <v>0</v>
      </c>
      <c r="M132" s="599"/>
      <c r="N132" s="599">
        <v>0</v>
      </c>
      <c r="O132" s="599"/>
      <c r="P132" s="599">
        <v>0</v>
      </c>
      <c r="Q132" s="599"/>
      <c r="R132" s="599">
        <v>0</v>
      </c>
      <c r="S132" s="599"/>
      <c r="T132" s="599">
        <v>0</v>
      </c>
      <c r="U132" s="599"/>
      <c r="V132" s="599">
        <v>0</v>
      </c>
      <c r="W132" s="599"/>
      <c r="X132" s="599">
        <v>0</v>
      </c>
      <c r="Y132" s="599"/>
      <c r="Z132" s="567">
        <f>SUM(H132:Y132)</f>
        <v>0</v>
      </c>
      <c r="AA132" s="568"/>
      <c r="AB132" s="569"/>
    </row>
    <row r="133" spans="1:28" x14ac:dyDescent="0.2">
      <c r="A133" s="130" t="s">
        <v>141</v>
      </c>
      <c r="B133" s="131"/>
      <c r="C133" s="131"/>
      <c r="D133" s="131"/>
      <c r="E133" s="131"/>
      <c r="F133" s="131"/>
      <c r="G133" s="132"/>
      <c r="H133" s="593">
        <v>0</v>
      </c>
      <c r="I133" s="593"/>
      <c r="J133" s="593">
        <v>0</v>
      </c>
      <c r="K133" s="593"/>
      <c r="L133" s="593">
        <v>0</v>
      </c>
      <c r="M133" s="593"/>
      <c r="N133" s="593">
        <v>0</v>
      </c>
      <c r="O133" s="593"/>
      <c r="P133" s="593">
        <v>0</v>
      </c>
      <c r="Q133" s="593"/>
      <c r="R133" s="593">
        <v>0</v>
      </c>
      <c r="S133" s="593"/>
      <c r="T133" s="593">
        <v>0</v>
      </c>
      <c r="U133" s="593"/>
      <c r="V133" s="593">
        <v>0</v>
      </c>
      <c r="W133" s="593"/>
      <c r="X133" s="593">
        <v>0</v>
      </c>
      <c r="Y133" s="593"/>
      <c r="Z133" s="587">
        <f t="shared" ref="Z133:Z151" si="5">SUM(H133:Y133)</f>
        <v>0</v>
      </c>
      <c r="AA133" s="588"/>
      <c r="AB133" s="589"/>
    </row>
    <row r="134" spans="1:28" x14ac:dyDescent="0.2">
      <c r="A134" s="130" t="s">
        <v>142</v>
      </c>
      <c r="B134" s="131"/>
      <c r="C134" s="131"/>
      <c r="D134" s="131"/>
      <c r="E134" s="131"/>
      <c r="F134" s="131"/>
      <c r="G134" s="132"/>
      <c r="H134" s="593">
        <v>0</v>
      </c>
      <c r="I134" s="593"/>
      <c r="J134" s="593">
        <v>0</v>
      </c>
      <c r="K134" s="593"/>
      <c r="L134" s="593">
        <v>0</v>
      </c>
      <c r="M134" s="593"/>
      <c r="N134" s="593">
        <v>0</v>
      </c>
      <c r="O134" s="593"/>
      <c r="P134" s="593">
        <v>0</v>
      </c>
      <c r="Q134" s="593"/>
      <c r="R134" s="593">
        <v>0</v>
      </c>
      <c r="S134" s="593"/>
      <c r="T134" s="593">
        <v>0</v>
      </c>
      <c r="U134" s="593"/>
      <c r="V134" s="593">
        <v>0</v>
      </c>
      <c r="W134" s="593"/>
      <c r="X134" s="593">
        <v>0</v>
      </c>
      <c r="Y134" s="593"/>
      <c r="Z134" s="587">
        <f t="shared" si="5"/>
        <v>0</v>
      </c>
      <c r="AA134" s="588"/>
      <c r="AB134" s="589"/>
    </row>
    <row r="135" spans="1:28" x14ac:dyDescent="0.2">
      <c r="A135" s="130" t="s">
        <v>143</v>
      </c>
      <c r="B135" s="131"/>
      <c r="C135" s="131"/>
      <c r="D135" s="131"/>
      <c r="E135" s="131"/>
      <c r="F135" s="131"/>
      <c r="G135" s="132"/>
      <c r="H135" s="625">
        <f>SUM(H132:I134)</f>
        <v>0</v>
      </c>
      <c r="I135" s="625"/>
      <c r="J135" s="625">
        <f>SUM(J132:K134)</f>
        <v>0</v>
      </c>
      <c r="K135" s="625"/>
      <c r="L135" s="625">
        <f>SUM(L132:M134)</f>
        <v>0</v>
      </c>
      <c r="M135" s="625"/>
      <c r="N135" s="625">
        <f>SUM(N132:O134)</f>
        <v>0</v>
      </c>
      <c r="O135" s="625"/>
      <c r="P135" s="625">
        <f>SUM(P132:Q134)</f>
        <v>0</v>
      </c>
      <c r="Q135" s="625"/>
      <c r="R135" s="625">
        <f>SUM(R132:S134)</f>
        <v>0</v>
      </c>
      <c r="S135" s="625"/>
      <c r="T135" s="625">
        <f>SUM(T132:U134)</f>
        <v>0</v>
      </c>
      <c r="U135" s="625"/>
      <c r="V135" s="625">
        <f>SUM(V132:W134)</f>
        <v>0</v>
      </c>
      <c r="W135" s="625"/>
      <c r="X135" s="625">
        <f>SUM(X132:Y134)</f>
        <v>0</v>
      </c>
      <c r="Y135" s="625"/>
      <c r="Z135" s="587">
        <f t="shared" si="5"/>
        <v>0</v>
      </c>
      <c r="AA135" s="588"/>
      <c r="AB135" s="589"/>
    </row>
    <row r="136" spans="1:28" x14ac:dyDescent="0.2">
      <c r="A136" s="130" t="s">
        <v>144</v>
      </c>
      <c r="B136" s="131"/>
      <c r="C136" s="131"/>
      <c r="D136" s="131"/>
      <c r="E136" s="131"/>
      <c r="F136" s="131"/>
      <c r="G136" s="132"/>
      <c r="H136" s="593">
        <v>0</v>
      </c>
      <c r="I136" s="593"/>
      <c r="J136" s="593">
        <v>0</v>
      </c>
      <c r="K136" s="593"/>
      <c r="L136" s="593">
        <v>0</v>
      </c>
      <c r="M136" s="593"/>
      <c r="N136" s="593">
        <v>0</v>
      </c>
      <c r="O136" s="593"/>
      <c r="P136" s="593">
        <v>0</v>
      </c>
      <c r="Q136" s="593"/>
      <c r="R136" s="593">
        <v>0</v>
      </c>
      <c r="S136" s="593"/>
      <c r="T136" s="593">
        <v>0</v>
      </c>
      <c r="U136" s="593"/>
      <c r="V136" s="593">
        <v>0</v>
      </c>
      <c r="W136" s="593"/>
      <c r="X136" s="593">
        <v>0</v>
      </c>
      <c r="Y136" s="593"/>
      <c r="Z136" s="587">
        <f t="shared" si="5"/>
        <v>0</v>
      </c>
      <c r="AA136" s="588"/>
      <c r="AB136" s="589"/>
    </row>
    <row r="137" spans="1:28" x14ac:dyDescent="0.2">
      <c r="A137" s="130" t="s">
        <v>145</v>
      </c>
      <c r="B137" s="131"/>
      <c r="C137" s="131"/>
      <c r="D137" s="131"/>
      <c r="E137" s="131"/>
      <c r="F137" s="131"/>
      <c r="G137" s="132"/>
      <c r="H137" s="593">
        <v>0</v>
      </c>
      <c r="I137" s="593"/>
      <c r="J137" s="593">
        <v>0</v>
      </c>
      <c r="K137" s="593"/>
      <c r="L137" s="593">
        <v>0</v>
      </c>
      <c r="M137" s="593"/>
      <c r="N137" s="570">
        <v>0</v>
      </c>
      <c r="O137" s="572"/>
      <c r="P137" s="570">
        <v>0</v>
      </c>
      <c r="Q137" s="572"/>
      <c r="R137" s="570">
        <v>0</v>
      </c>
      <c r="S137" s="572"/>
      <c r="T137" s="570">
        <v>0</v>
      </c>
      <c r="U137" s="572"/>
      <c r="V137" s="570">
        <v>0</v>
      </c>
      <c r="W137" s="572"/>
      <c r="X137" s="570">
        <v>0</v>
      </c>
      <c r="Y137" s="572"/>
      <c r="Z137" s="587">
        <f t="shared" si="5"/>
        <v>0</v>
      </c>
      <c r="AA137" s="588"/>
      <c r="AB137" s="589"/>
    </row>
    <row r="138" spans="1:28" x14ac:dyDescent="0.2">
      <c r="A138" s="130" t="s">
        <v>146</v>
      </c>
      <c r="B138" s="131"/>
      <c r="C138" s="131"/>
      <c r="D138" s="131"/>
      <c r="E138" s="131"/>
      <c r="F138" s="131"/>
      <c r="G138" s="132"/>
      <c r="H138" s="593">
        <v>0</v>
      </c>
      <c r="I138" s="593"/>
      <c r="J138" s="593">
        <v>0</v>
      </c>
      <c r="K138" s="593"/>
      <c r="L138" s="593">
        <v>0</v>
      </c>
      <c r="M138" s="593"/>
      <c r="N138" s="593">
        <v>0</v>
      </c>
      <c r="O138" s="593"/>
      <c r="P138" s="593">
        <v>0</v>
      </c>
      <c r="Q138" s="593"/>
      <c r="R138" s="593">
        <v>0</v>
      </c>
      <c r="S138" s="593"/>
      <c r="T138" s="593">
        <v>0</v>
      </c>
      <c r="U138" s="593"/>
      <c r="V138" s="593">
        <v>0</v>
      </c>
      <c r="W138" s="593"/>
      <c r="X138" s="593">
        <v>0</v>
      </c>
      <c r="Y138" s="593"/>
      <c r="Z138" s="587">
        <f t="shared" si="5"/>
        <v>0</v>
      </c>
      <c r="AA138" s="588"/>
      <c r="AB138" s="589"/>
    </row>
    <row r="139" spans="1:28" x14ac:dyDescent="0.2">
      <c r="A139" s="130" t="s">
        <v>147</v>
      </c>
      <c r="B139" s="131"/>
      <c r="C139" s="131"/>
      <c r="D139" s="131"/>
      <c r="E139" s="131"/>
      <c r="F139" s="131"/>
      <c r="G139" s="132"/>
      <c r="H139" s="593">
        <v>0</v>
      </c>
      <c r="I139" s="593"/>
      <c r="J139" s="593">
        <v>0</v>
      </c>
      <c r="K139" s="593"/>
      <c r="L139" s="593">
        <v>0</v>
      </c>
      <c r="M139" s="593"/>
      <c r="N139" s="593">
        <v>0</v>
      </c>
      <c r="O139" s="593"/>
      <c r="P139" s="593">
        <v>0</v>
      </c>
      <c r="Q139" s="593"/>
      <c r="R139" s="593">
        <v>0</v>
      </c>
      <c r="S139" s="593"/>
      <c r="T139" s="593">
        <v>0</v>
      </c>
      <c r="U139" s="593"/>
      <c r="V139" s="593">
        <v>0</v>
      </c>
      <c r="W139" s="593"/>
      <c r="X139" s="593">
        <v>0</v>
      </c>
      <c r="Y139" s="593"/>
      <c r="Z139" s="587">
        <f t="shared" si="5"/>
        <v>0</v>
      </c>
      <c r="AA139" s="588"/>
      <c r="AB139" s="589"/>
    </row>
    <row r="140" spans="1:28" x14ac:dyDescent="0.2">
      <c r="A140" s="130" t="s">
        <v>148</v>
      </c>
      <c r="B140" s="131"/>
      <c r="C140" s="131"/>
      <c r="D140" s="131"/>
      <c r="E140" s="131"/>
      <c r="F140" s="131"/>
      <c r="G140" s="132"/>
      <c r="H140" s="625">
        <f>SUM(H136:I139)</f>
        <v>0</v>
      </c>
      <c r="I140" s="625"/>
      <c r="J140" s="625">
        <f>SUM(J136:K139)</f>
        <v>0</v>
      </c>
      <c r="K140" s="625"/>
      <c r="L140" s="625">
        <f>SUM(L136:M139)</f>
        <v>0</v>
      </c>
      <c r="M140" s="625"/>
      <c r="N140" s="625">
        <f>SUM(N136:O139)</f>
        <v>0</v>
      </c>
      <c r="O140" s="625"/>
      <c r="P140" s="625">
        <f>SUM(P136:Q139)</f>
        <v>0</v>
      </c>
      <c r="Q140" s="625"/>
      <c r="R140" s="625">
        <f>SUM(R136:S139)</f>
        <v>0</v>
      </c>
      <c r="S140" s="625"/>
      <c r="T140" s="625">
        <f>SUM(T136:U139)</f>
        <v>0</v>
      </c>
      <c r="U140" s="625"/>
      <c r="V140" s="625">
        <f>SUM(V136:W139)</f>
        <v>0</v>
      </c>
      <c r="W140" s="625"/>
      <c r="X140" s="625">
        <f>SUM(X136:Y139)</f>
        <v>0</v>
      </c>
      <c r="Y140" s="625"/>
      <c r="Z140" s="587">
        <f t="shared" si="5"/>
        <v>0</v>
      </c>
      <c r="AA140" s="588"/>
      <c r="AB140" s="589"/>
    </row>
    <row r="141" spans="1:28" x14ac:dyDescent="0.2">
      <c r="A141" s="130" t="s">
        <v>149</v>
      </c>
      <c r="B141" s="131"/>
      <c r="C141" s="131"/>
      <c r="D141" s="131"/>
      <c r="E141" s="131"/>
      <c r="F141" s="131"/>
      <c r="G141" s="132"/>
      <c r="H141" s="625">
        <f>H140+H135</f>
        <v>0</v>
      </c>
      <c r="I141" s="625"/>
      <c r="J141" s="625">
        <f>J140+J135</f>
        <v>0</v>
      </c>
      <c r="K141" s="625"/>
      <c r="L141" s="625">
        <f>L140+L135</f>
        <v>0</v>
      </c>
      <c r="M141" s="625"/>
      <c r="N141" s="625">
        <f>N140+N135</f>
        <v>0</v>
      </c>
      <c r="O141" s="625"/>
      <c r="P141" s="625">
        <f>P140+P135</f>
        <v>0</v>
      </c>
      <c r="Q141" s="625"/>
      <c r="R141" s="625">
        <f>R140+R135</f>
        <v>0</v>
      </c>
      <c r="S141" s="625"/>
      <c r="T141" s="625">
        <f>T140+T135</f>
        <v>0</v>
      </c>
      <c r="U141" s="625"/>
      <c r="V141" s="625">
        <f>V140+V135</f>
        <v>0</v>
      </c>
      <c r="W141" s="625"/>
      <c r="X141" s="625">
        <f>X140+X135</f>
        <v>0</v>
      </c>
      <c r="Y141" s="625"/>
      <c r="Z141" s="587">
        <f t="shared" si="5"/>
        <v>0</v>
      </c>
      <c r="AA141" s="588"/>
      <c r="AB141" s="589"/>
    </row>
    <row r="142" spans="1:28" x14ac:dyDescent="0.2">
      <c r="A142" s="130" t="s">
        <v>150</v>
      </c>
      <c r="B142" s="131"/>
      <c r="C142" s="131"/>
      <c r="D142" s="131"/>
      <c r="E142" s="131"/>
      <c r="F142" s="131"/>
      <c r="G142" s="132"/>
      <c r="H142" s="593">
        <v>0</v>
      </c>
      <c r="I142" s="593"/>
      <c r="J142" s="593">
        <v>0</v>
      </c>
      <c r="K142" s="593"/>
      <c r="L142" s="593">
        <v>0</v>
      </c>
      <c r="M142" s="593"/>
      <c r="N142" s="593">
        <v>0</v>
      </c>
      <c r="O142" s="593"/>
      <c r="P142" s="593">
        <v>0</v>
      </c>
      <c r="Q142" s="593"/>
      <c r="R142" s="593">
        <v>0</v>
      </c>
      <c r="S142" s="593"/>
      <c r="T142" s="593">
        <v>0</v>
      </c>
      <c r="U142" s="593"/>
      <c r="V142" s="593">
        <v>0</v>
      </c>
      <c r="W142" s="593"/>
      <c r="X142" s="593">
        <v>0</v>
      </c>
      <c r="Y142" s="593"/>
      <c r="Z142" s="587">
        <f t="shared" si="5"/>
        <v>0</v>
      </c>
      <c r="AA142" s="588"/>
      <c r="AB142" s="589"/>
    </row>
    <row r="143" spans="1:28" x14ac:dyDescent="0.2">
      <c r="A143" s="130" t="s">
        <v>151</v>
      </c>
      <c r="B143" s="131"/>
      <c r="C143" s="131"/>
      <c r="D143" s="131"/>
      <c r="E143" s="131"/>
      <c r="F143" s="131"/>
      <c r="G143" s="132"/>
      <c r="H143" s="593">
        <v>0</v>
      </c>
      <c r="I143" s="593"/>
      <c r="J143" s="593">
        <v>0</v>
      </c>
      <c r="K143" s="593"/>
      <c r="L143" s="593">
        <v>0</v>
      </c>
      <c r="M143" s="593"/>
      <c r="N143" s="593">
        <v>0</v>
      </c>
      <c r="O143" s="593"/>
      <c r="P143" s="593">
        <v>0</v>
      </c>
      <c r="Q143" s="593"/>
      <c r="R143" s="593">
        <v>0</v>
      </c>
      <c r="S143" s="593"/>
      <c r="T143" s="593">
        <v>0</v>
      </c>
      <c r="U143" s="593"/>
      <c r="V143" s="593">
        <v>0</v>
      </c>
      <c r="W143" s="593"/>
      <c r="X143" s="593">
        <v>0</v>
      </c>
      <c r="Y143" s="593"/>
      <c r="Z143" s="587">
        <f t="shared" si="5"/>
        <v>0</v>
      </c>
      <c r="AA143" s="588"/>
      <c r="AB143" s="589"/>
    </row>
    <row r="144" spans="1:28" x14ac:dyDescent="0.2">
      <c r="A144" s="130" t="s">
        <v>152</v>
      </c>
      <c r="B144" s="131"/>
      <c r="C144" s="131"/>
      <c r="D144" s="131"/>
      <c r="E144" s="131"/>
      <c r="F144" s="131"/>
      <c r="G144" s="132"/>
      <c r="H144" s="625">
        <f>SUM(H142:I143)</f>
        <v>0</v>
      </c>
      <c r="I144" s="625"/>
      <c r="J144" s="625">
        <f>SUM(J142:K143)</f>
        <v>0</v>
      </c>
      <c r="K144" s="625"/>
      <c r="L144" s="625">
        <f>SUM(L142:M143)</f>
        <v>0</v>
      </c>
      <c r="M144" s="625"/>
      <c r="N144" s="625">
        <f>SUM(N142:O143)</f>
        <v>0</v>
      </c>
      <c r="O144" s="625"/>
      <c r="P144" s="625">
        <f>SUM(P142:Q143)</f>
        <v>0</v>
      </c>
      <c r="Q144" s="625"/>
      <c r="R144" s="625">
        <f>SUM(R142:S143)</f>
        <v>0</v>
      </c>
      <c r="S144" s="625"/>
      <c r="T144" s="625">
        <f>SUM(T142:U143)</f>
        <v>0</v>
      </c>
      <c r="U144" s="625"/>
      <c r="V144" s="625">
        <f>SUM(V142:W143)</f>
        <v>0</v>
      </c>
      <c r="W144" s="625"/>
      <c r="X144" s="625">
        <f>SUM(X142:Y143)</f>
        <v>0</v>
      </c>
      <c r="Y144" s="625"/>
      <c r="Z144" s="587">
        <f t="shared" si="5"/>
        <v>0</v>
      </c>
      <c r="AA144" s="588"/>
      <c r="AB144" s="589"/>
    </row>
    <row r="145" spans="1:28" ht="13.5" thickBot="1" x14ac:dyDescent="0.25">
      <c r="A145" s="139" t="str">
        <f>"CASH BALANCE JUNE 30, "&amp;Help!$C$17+1</f>
        <v>CASH BALANCE JUNE 30, 2012</v>
      </c>
      <c r="B145" s="140"/>
      <c r="C145" s="140"/>
      <c r="D145" s="140"/>
      <c r="E145" s="140"/>
      <c r="F145" s="140"/>
      <c r="G145" s="141"/>
      <c r="H145" s="602">
        <f>H141-H144</f>
        <v>0</v>
      </c>
      <c r="I145" s="602"/>
      <c r="J145" s="602">
        <f>J141-J144</f>
        <v>0</v>
      </c>
      <c r="K145" s="602"/>
      <c r="L145" s="602">
        <f>L141-L144</f>
        <v>0</v>
      </c>
      <c r="M145" s="602"/>
      <c r="N145" s="602">
        <f>N141-N144</f>
        <v>0</v>
      </c>
      <c r="O145" s="602"/>
      <c r="P145" s="602">
        <f>P141-P144</f>
        <v>0</v>
      </c>
      <c r="Q145" s="602"/>
      <c r="R145" s="602">
        <f>R141-R144</f>
        <v>0</v>
      </c>
      <c r="S145" s="602"/>
      <c r="T145" s="602">
        <f>T141-T144</f>
        <v>0</v>
      </c>
      <c r="U145" s="602"/>
      <c r="V145" s="602">
        <f>V141-V144</f>
        <v>0</v>
      </c>
      <c r="W145" s="602"/>
      <c r="X145" s="602">
        <f>X141-X144</f>
        <v>0</v>
      </c>
      <c r="Y145" s="602"/>
      <c r="Z145" s="573">
        <f t="shared" si="5"/>
        <v>0</v>
      </c>
      <c r="AA145" s="574"/>
      <c r="AB145" s="575"/>
    </row>
    <row r="146" spans="1:28" ht="13.5" thickTop="1" x14ac:dyDescent="0.2">
      <c r="A146" s="127" t="s">
        <v>153</v>
      </c>
      <c r="B146" s="128"/>
      <c r="C146" s="128"/>
      <c r="D146" s="128"/>
      <c r="E146" s="128"/>
      <c r="F146" s="128"/>
      <c r="G146" s="129"/>
      <c r="H146" s="599">
        <v>0</v>
      </c>
      <c r="I146" s="599"/>
      <c r="J146" s="599">
        <v>0</v>
      </c>
      <c r="K146" s="599"/>
      <c r="L146" s="599">
        <v>0</v>
      </c>
      <c r="M146" s="599"/>
      <c r="N146" s="599">
        <v>0</v>
      </c>
      <c r="O146" s="599"/>
      <c r="P146" s="599">
        <v>0</v>
      </c>
      <c r="Q146" s="599"/>
      <c r="R146" s="599">
        <v>0</v>
      </c>
      <c r="S146" s="599"/>
      <c r="T146" s="599">
        <v>0</v>
      </c>
      <c r="U146" s="599"/>
      <c r="V146" s="599">
        <v>0</v>
      </c>
      <c r="W146" s="599"/>
      <c r="X146" s="599">
        <v>0</v>
      </c>
      <c r="Y146" s="599"/>
      <c r="Z146" s="567">
        <f t="shared" si="5"/>
        <v>0</v>
      </c>
      <c r="AA146" s="568"/>
      <c r="AB146" s="569"/>
    </row>
    <row r="147" spans="1:28" x14ac:dyDescent="0.2">
      <c r="A147" s="130" t="s">
        <v>46</v>
      </c>
      <c r="B147" s="131"/>
      <c r="C147" s="131"/>
      <c r="D147" s="131"/>
      <c r="E147" s="131"/>
      <c r="F147" s="131"/>
      <c r="G147" s="132"/>
      <c r="H147" s="593">
        <v>0</v>
      </c>
      <c r="I147" s="593"/>
      <c r="J147" s="593">
        <v>0</v>
      </c>
      <c r="K147" s="593"/>
      <c r="L147" s="593">
        <v>0</v>
      </c>
      <c r="M147" s="593"/>
      <c r="N147" s="593">
        <v>0</v>
      </c>
      <c r="O147" s="593"/>
      <c r="P147" s="593">
        <v>0</v>
      </c>
      <c r="Q147" s="593"/>
      <c r="R147" s="593">
        <v>0</v>
      </c>
      <c r="S147" s="593"/>
      <c r="T147" s="593">
        <v>0</v>
      </c>
      <c r="U147" s="593"/>
      <c r="V147" s="593">
        <v>0</v>
      </c>
      <c r="W147" s="593"/>
      <c r="X147" s="593">
        <v>0</v>
      </c>
      <c r="Y147" s="593"/>
      <c r="Z147" s="587">
        <f t="shared" si="5"/>
        <v>0</v>
      </c>
      <c r="AA147" s="588"/>
      <c r="AB147" s="589"/>
    </row>
    <row r="148" spans="1:28" x14ac:dyDescent="0.2">
      <c r="A148" s="130" t="s">
        <v>47</v>
      </c>
      <c r="B148" s="131"/>
      <c r="C148" s="131"/>
      <c r="D148" s="131"/>
      <c r="E148" s="131"/>
      <c r="F148" s="131"/>
      <c r="G148" s="132"/>
      <c r="H148" s="593">
        <v>0</v>
      </c>
      <c r="I148" s="593"/>
      <c r="J148" s="593">
        <v>0</v>
      </c>
      <c r="K148" s="593"/>
      <c r="L148" s="593">
        <v>0</v>
      </c>
      <c r="M148" s="593"/>
      <c r="N148" s="593">
        <v>0</v>
      </c>
      <c r="O148" s="593"/>
      <c r="P148" s="593">
        <v>0</v>
      </c>
      <c r="Q148" s="593"/>
      <c r="R148" s="593">
        <v>0</v>
      </c>
      <c r="S148" s="593"/>
      <c r="T148" s="593">
        <v>0</v>
      </c>
      <c r="U148" s="593"/>
      <c r="V148" s="593">
        <v>0</v>
      </c>
      <c r="W148" s="593"/>
      <c r="X148" s="593">
        <v>0</v>
      </c>
      <c r="Y148" s="593"/>
      <c r="Z148" s="587">
        <f t="shared" si="5"/>
        <v>0</v>
      </c>
      <c r="AA148" s="588"/>
      <c r="AB148" s="589"/>
    </row>
    <row r="149" spans="1:28" x14ac:dyDescent="0.2">
      <c r="A149" s="130" t="s">
        <v>416</v>
      </c>
      <c r="B149" s="131"/>
      <c r="C149" s="131"/>
      <c r="D149" s="131"/>
      <c r="E149" s="131"/>
      <c r="F149" s="131"/>
      <c r="G149" s="132"/>
      <c r="H149" s="625">
        <f>SUM(H146:I148)</f>
        <v>0</v>
      </c>
      <c r="I149" s="625"/>
      <c r="J149" s="625">
        <f>SUM(J146:K148)</f>
        <v>0</v>
      </c>
      <c r="K149" s="625"/>
      <c r="L149" s="625">
        <f>SUM(L146:M148)</f>
        <v>0</v>
      </c>
      <c r="M149" s="625"/>
      <c r="N149" s="625">
        <f>SUM(N146:O148)</f>
        <v>0</v>
      </c>
      <c r="O149" s="625"/>
      <c r="P149" s="625">
        <f>SUM(P146:Q148)</f>
        <v>0</v>
      </c>
      <c r="Q149" s="625"/>
      <c r="R149" s="625">
        <f>SUM(R146:S148)</f>
        <v>0</v>
      </c>
      <c r="S149" s="625"/>
      <c r="T149" s="625">
        <f>SUM(T146:U148)</f>
        <v>0</v>
      </c>
      <c r="U149" s="625"/>
      <c r="V149" s="625">
        <f>SUM(V146:W148)</f>
        <v>0</v>
      </c>
      <c r="W149" s="625"/>
      <c r="X149" s="625">
        <f>SUM(X146:Y148)</f>
        <v>0</v>
      </c>
      <c r="Y149" s="625"/>
      <c r="Z149" s="587">
        <f t="shared" si="5"/>
        <v>0</v>
      </c>
      <c r="AA149" s="588"/>
      <c r="AB149" s="589"/>
    </row>
    <row r="150" spans="1:28" x14ac:dyDescent="0.2">
      <c r="A150" s="142" t="s">
        <v>155</v>
      </c>
      <c r="B150" s="131"/>
      <c r="C150" s="131"/>
      <c r="D150" s="131"/>
      <c r="E150" s="131"/>
      <c r="F150" s="131"/>
      <c r="G150" s="132"/>
      <c r="H150" s="593">
        <v>0</v>
      </c>
      <c r="I150" s="593"/>
      <c r="J150" s="593">
        <v>0</v>
      </c>
      <c r="K150" s="593"/>
      <c r="L150" s="593">
        <v>0</v>
      </c>
      <c r="M150" s="593"/>
      <c r="N150" s="593">
        <v>0</v>
      </c>
      <c r="O150" s="593"/>
      <c r="P150" s="593">
        <v>0</v>
      </c>
      <c r="Q150" s="593"/>
      <c r="R150" s="593">
        <v>0</v>
      </c>
      <c r="S150" s="593"/>
      <c r="T150" s="593">
        <v>0</v>
      </c>
      <c r="U150" s="593"/>
      <c r="V150" s="593">
        <v>0</v>
      </c>
      <c r="W150" s="593"/>
      <c r="X150" s="593">
        <v>0</v>
      </c>
      <c r="Y150" s="593"/>
      <c r="Z150" s="587">
        <f t="shared" si="5"/>
        <v>0</v>
      </c>
      <c r="AA150" s="588"/>
      <c r="AB150" s="589"/>
    </row>
    <row r="151" spans="1:28" ht="13.5" thickBot="1" x14ac:dyDescent="0.25">
      <c r="A151" s="139" t="s">
        <v>417</v>
      </c>
      <c r="B151" s="140"/>
      <c r="C151" s="140"/>
      <c r="D151" s="140"/>
      <c r="E151" s="140"/>
      <c r="F151" s="140"/>
      <c r="G151" s="141"/>
      <c r="H151" s="602">
        <f>H145-H149-H150</f>
        <v>0</v>
      </c>
      <c r="I151" s="602"/>
      <c r="J151" s="602">
        <f>J145-J149-J150</f>
        <v>0</v>
      </c>
      <c r="K151" s="602"/>
      <c r="L151" s="602">
        <f>L145-L149-L150</f>
        <v>0</v>
      </c>
      <c r="M151" s="602"/>
      <c r="N151" s="602">
        <f>N145-N149-N150</f>
        <v>0</v>
      </c>
      <c r="O151" s="602"/>
      <c r="P151" s="602">
        <f>P145-P149-P150</f>
        <v>0</v>
      </c>
      <c r="Q151" s="602"/>
      <c r="R151" s="602">
        <f>R145-R149-R150</f>
        <v>0</v>
      </c>
      <c r="S151" s="602"/>
      <c r="T151" s="602">
        <f>T145-T149-T150</f>
        <v>0</v>
      </c>
      <c r="U151" s="602"/>
      <c r="V151" s="602">
        <f>V145-V149-V150</f>
        <v>0</v>
      </c>
      <c r="W151" s="602"/>
      <c r="X151" s="602">
        <f>X145-X149-X150</f>
        <v>0</v>
      </c>
      <c r="Y151" s="602"/>
      <c r="Z151" s="573">
        <f t="shared" si="5"/>
        <v>0</v>
      </c>
      <c r="AA151" s="574"/>
      <c r="AB151" s="575"/>
    </row>
    <row r="152" spans="1:28" ht="14.25" thickTop="1" thickBot="1" x14ac:dyDescent="0.25">
      <c r="H152" s="690"/>
      <c r="I152" s="690"/>
      <c r="J152" s="690"/>
      <c r="K152" s="690"/>
      <c r="L152" s="690"/>
      <c r="M152" s="690"/>
      <c r="N152" s="690"/>
      <c r="O152" s="690"/>
      <c r="P152" s="690"/>
      <c r="Q152" s="690"/>
      <c r="R152" s="690"/>
      <c r="S152" s="690"/>
      <c r="T152" s="690"/>
      <c r="U152" s="690"/>
      <c r="V152" s="690"/>
      <c r="W152" s="690"/>
      <c r="X152" s="690"/>
      <c r="Y152" s="690"/>
      <c r="Z152" s="691"/>
      <c r="AA152" s="691"/>
      <c r="AB152" s="691"/>
    </row>
    <row r="153" spans="1:28" ht="14.25" thickTop="1" thickBot="1" x14ac:dyDescent="0.25">
      <c r="A153" s="122" t="s">
        <v>418</v>
      </c>
      <c r="B153" s="123"/>
      <c r="C153" s="123"/>
      <c r="D153" s="123"/>
      <c r="E153" s="123"/>
      <c r="F153" s="123"/>
      <c r="G153" s="123"/>
      <c r="H153" s="623" t="str">
        <f>$H$6</f>
        <v>2011-2012</v>
      </c>
      <c r="I153" s="623"/>
      <c r="J153" s="623" t="str">
        <f>$H$6</f>
        <v>2011-2012</v>
      </c>
      <c r="K153" s="623"/>
      <c r="L153" s="623" t="str">
        <f>$H$6</f>
        <v>2011-2012</v>
      </c>
      <c r="M153" s="623"/>
      <c r="N153" s="652" t="str">
        <f>$H$6</f>
        <v>2011-2012</v>
      </c>
      <c r="O153" s="623"/>
      <c r="P153" s="623" t="str">
        <f>$H$6</f>
        <v>2011-2012</v>
      </c>
      <c r="Q153" s="623"/>
      <c r="R153" s="623" t="str">
        <f>$H$6</f>
        <v>2011-2012</v>
      </c>
      <c r="S153" s="623"/>
      <c r="T153" s="623" t="str">
        <f>$H$6</f>
        <v>2011-2012</v>
      </c>
      <c r="U153" s="623"/>
      <c r="V153" s="623" t="str">
        <f>$H$6</f>
        <v>2011-2012</v>
      </c>
      <c r="W153" s="623"/>
      <c r="X153" s="623" t="str">
        <f>$H$6</f>
        <v>2011-2012</v>
      </c>
      <c r="Y153" s="623"/>
      <c r="Z153" s="591"/>
      <c r="AA153" s="591"/>
      <c r="AB153" s="592"/>
    </row>
    <row r="154" spans="1:28" ht="14.25" thickTop="1" thickBot="1" x14ac:dyDescent="0.25">
      <c r="A154" s="105" t="s">
        <v>414</v>
      </c>
      <c r="B154" s="106"/>
      <c r="C154" s="106"/>
      <c r="D154" s="106"/>
      <c r="E154" s="106"/>
      <c r="F154" s="106"/>
      <c r="G154" s="106"/>
      <c r="H154" s="689" t="s">
        <v>40</v>
      </c>
      <c r="I154" s="689"/>
      <c r="J154" s="591" t="s">
        <v>40</v>
      </c>
      <c r="K154" s="591"/>
      <c r="L154" s="591" t="s">
        <v>40</v>
      </c>
      <c r="M154" s="592"/>
      <c r="N154" s="689" t="s">
        <v>40</v>
      </c>
      <c r="O154" s="689"/>
      <c r="P154" s="591" t="s">
        <v>40</v>
      </c>
      <c r="Q154" s="591"/>
      <c r="R154" s="689" t="s">
        <v>40</v>
      </c>
      <c r="S154" s="689"/>
      <c r="T154" s="591" t="s">
        <v>40</v>
      </c>
      <c r="U154" s="591"/>
      <c r="V154" s="689" t="s">
        <v>40</v>
      </c>
      <c r="W154" s="689"/>
      <c r="X154" s="591" t="s">
        <v>40</v>
      </c>
      <c r="Y154" s="591"/>
      <c r="Z154" s="590" t="s">
        <v>158</v>
      </c>
      <c r="AA154" s="591"/>
      <c r="AB154" s="592"/>
    </row>
    <row r="155" spans="1:28" ht="13.5" thickTop="1" x14ac:dyDescent="0.2">
      <c r="A155" s="127" t="str">
        <f>"Warrants Outstanding 6-30-"&amp;Help!$C$17&amp;" of Year in Caption"</f>
        <v>Warrants Outstanding 6-30-2011 of Year in Caption</v>
      </c>
      <c r="B155" s="128"/>
      <c r="C155" s="128"/>
      <c r="D155" s="128"/>
      <c r="E155" s="128"/>
      <c r="F155" s="128"/>
      <c r="G155" s="129"/>
      <c r="H155" s="593">
        <v>0</v>
      </c>
      <c r="I155" s="593"/>
      <c r="J155" s="593">
        <v>0</v>
      </c>
      <c r="K155" s="593"/>
      <c r="L155" s="593">
        <v>0</v>
      </c>
      <c r="M155" s="593"/>
      <c r="N155" s="593">
        <v>0</v>
      </c>
      <c r="O155" s="593"/>
      <c r="P155" s="593">
        <v>0</v>
      </c>
      <c r="Q155" s="593"/>
      <c r="R155" s="593">
        <v>0</v>
      </c>
      <c r="S155" s="593"/>
      <c r="T155" s="593">
        <v>0</v>
      </c>
      <c r="U155" s="593"/>
      <c r="V155" s="593">
        <v>0</v>
      </c>
      <c r="W155" s="593"/>
      <c r="X155" s="593">
        <v>0</v>
      </c>
      <c r="Y155" s="593"/>
      <c r="Z155" s="567">
        <f t="shared" ref="Z155:Z163" si="6">SUM(H155:Y155)</f>
        <v>0</v>
      </c>
      <c r="AA155" s="568"/>
      <c r="AB155" s="569"/>
    </row>
    <row r="156" spans="1:28" x14ac:dyDescent="0.2">
      <c r="A156" s="130" t="s">
        <v>159</v>
      </c>
      <c r="B156" s="131"/>
      <c r="C156" s="131"/>
      <c r="D156" s="131"/>
      <c r="E156" s="131"/>
      <c r="F156" s="131"/>
      <c r="G156" s="132"/>
      <c r="H156" s="593">
        <v>0</v>
      </c>
      <c r="I156" s="593"/>
      <c r="J156" s="593">
        <v>0</v>
      </c>
      <c r="K156" s="593"/>
      <c r="L156" s="593">
        <v>0</v>
      </c>
      <c r="M156" s="593"/>
      <c r="N156" s="593">
        <v>0</v>
      </c>
      <c r="O156" s="593"/>
      <c r="P156" s="593">
        <v>0</v>
      </c>
      <c r="Q156" s="593"/>
      <c r="R156" s="593">
        <v>0</v>
      </c>
      <c r="S156" s="593"/>
      <c r="T156" s="593">
        <v>0</v>
      </c>
      <c r="U156" s="593"/>
      <c r="V156" s="593">
        <v>0</v>
      </c>
      <c r="W156" s="593"/>
      <c r="X156" s="593">
        <v>0</v>
      </c>
      <c r="Y156" s="593"/>
      <c r="Z156" s="587">
        <f t="shared" si="6"/>
        <v>0</v>
      </c>
      <c r="AA156" s="588"/>
      <c r="AB156" s="589"/>
    </row>
    <row r="157" spans="1:28" ht="13.5" thickBot="1" x14ac:dyDescent="0.25">
      <c r="A157" s="139" t="s">
        <v>158</v>
      </c>
      <c r="B157" s="140"/>
      <c r="C157" s="140"/>
      <c r="D157" s="140"/>
      <c r="E157" s="140"/>
      <c r="F157" s="140"/>
      <c r="G157" s="141"/>
      <c r="H157" s="602">
        <f>SUM(H155:I156)</f>
        <v>0</v>
      </c>
      <c r="I157" s="602"/>
      <c r="J157" s="602">
        <f>SUM(J155:K156)</f>
        <v>0</v>
      </c>
      <c r="K157" s="602"/>
      <c r="L157" s="602">
        <f>SUM(L155:M156)</f>
        <v>0</v>
      </c>
      <c r="M157" s="602"/>
      <c r="N157" s="602">
        <f>SUM(N155:O156)</f>
        <v>0</v>
      </c>
      <c r="O157" s="602"/>
      <c r="P157" s="602">
        <f>SUM(P155:Q156)</f>
        <v>0</v>
      </c>
      <c r="Q157" s="602"/>
      <c r="R157" s="602">
        <f>SUM(R155:S156)</f>
        <v>0</v>
      </c>
      <c r="S157" s="602"/>
      <c r="T157" s="602">
        <f>SUM(T155:U156)</f>
        <v>0</v>
      </c>
      <c r="U157" s="602"/>
      <c r="V157" s="602">
        <f>SUM(V155:W156)</f>
        <v>0</v>
      </c>
      <c r="W157" s="602"/>
      <c r="X157" s="602">
        <f>SUM(X155:Y156)</f>
        <v>0</v>
      </c>
      <c r="Y157" s="602"/>
      <c r="Z157" s="573">
        <f t="shared" si="6"/>
        <v>0</v>
      </c>
      <c r="AA157" s="574"/>
      <c r="AB157" s="575"/>
    </row>
    <row r="158" spans="1:28" ht="13.5" thickTop="1" x14ac:dyDescent="0.2">
      <c r="A158" s="127" t="s">
        <v>160</v>
      </c>
      <c r="B158" s="128"/>
      <c r="C158" s="128"/>
      <c r="D158" s="128"/>
      <c r="E158" s="128"/>
      <c r="F158" s="128"/>
      <c r="G158" s="129"/>
      <c r="H158" s="599">
        <v>0</v>
      </c>
      <c r="I158" s="599"/>
      <c r="J158" s="599">
        <v>0</v>
      </c>
      <c r="K158" s="599"/>
      <c r="L158" s="599">
        <v>0</v>
      </c>
      <c r="M158" s="599"/>
      <c r="N158" s="599">
        <v>0</v>
      </c>
      <c r="O158" s="599"/>
      <c r="P158" s="599">
        <v>0</v>
      </c>
      <c r="Q158" s="599"/>
      <c r="R158" s="599">
        <v>0</v>
      </c>
      <c r="S158" s="599"/>
      <c r="T158" s="599">
        <v>0</v>
      </c>
      <c r="U158" s="599"/>
      <c r="V158" s="599">
        <v>0</v>
      </c>
      <c r="W158" s="599"/>
      <c r="X158" s="599">
        <v>0</v>
      </c>
      <c r="Y158" s="599"/>
      <c r="Z158" s="567">
        <f t="shared" si="6"/>
        <v>0</v>
      </c>
      <c r="AA158" s="568"/>
      <c r="AB158" s="569"/>
    </row>
    <row r="159" spans="1:28" x14ac:dyDescent="0.2">
      <c r="A159" s="130" t="s">
        <v>419</v>
      </c>
      <c r="B159" s="131"/>
      <c r="C159" s="131"/>
      <c r="D159" s="131"/>
      <c r="E159" s="131"/>
      <c r="F159" s="131"/>
      <c r="G159" s="132"/>
      <c r="H159" s="593">
        <v>0</v>
      </c>
      <c r="I159" s="593"/>
      <c r="J159" s="593">
        <v>0</v>
      </c>
      <c r="K159" s="593"/>
      <c r="L159" s="593">
        <v>0</v>
      </c>
      <c r="M159" s="593"/>
      <c r="N159" s="593">
        <v>0</v>
      </c>
      <c r="O159" s="593"/>
      <c r="P159" s="593">
        <v>0</v>
      </c>
      <c r="Q159" s="593"/>
      <c r="R159" s="593">
        <v>0</v>
      </c>
      <c r="S159" s="593"/>
      <c r="T159" s="593">
        <v>0</v>
      </c>
      <c r="U159" s="593"/>
      <c r="V159" s="593">
        <v>0</v>
      </c>
      <c r="W159" s="593"/>
      <c r="X159" s="593">
        <v>0</v>
      </c>
      <c r="Y159" s="593"/>
      <c r="Z159" s="587">
        <f t="shared" si="6"/>
        <v>0</v>
      </c>
      <c r="AA159" s="588"/>
      <c r="AB159" s="589"/>
    </row>
    <row r="160" spans="1:28" x14ac:dyDescent="0.2">
      <c r="A160" s="130" t="s">
        <v>162</v>
      </c>
      <c r="B160" s="131"/>
      <c r="C160" s="131"/>
      <c r="D160" s="131"/>
      <c r="E160" s="131"/>
      <c r="F160" s="131"/>
      <c r="G160" s="132"/>
      <c r="H160" s="593">
        <v>0</v>
      </c>
      <c r="I160" s="593"/>
      <c r="J160" s="593">
        <v>0</v>
      </c>
      <c r="K160" s="593"/>
      <c r="L160" s="593">
        <v>0</v>
      </c>
      <c r="M160" s="593"/>
      <c r="N160" s="593">
        <v>0</v>
      </c>
      <c r="O160" s="593"/>
      <c r="P160" s="593">
        <v>0</v>
      </c>
      <c r="Q160" s="593"/>
      <c r="R160" s="593">
        <v>0</v>
      </c>
      <c r="S160" s="593"/>
      <c r="T160" s="593">
        <v>0</v>
      </c>
      <c r="U160" s="593"/>
      <c r="V160" s="593">
        <v>0</v>
      </c>
      <c r="W160" s="593"/>
      <c r="X160" s="593">
        <v>0</v>
      </c>
      <c r="Y160" s="593"/>
      <c r="Z160" s="587">
        <f t="shared" si="6"/>
        <v>0</v>
      </c>
      <c r="AA160" s="588"/>
      <c r="AB160" s="589"/>
    </row>
    <row r="161" spans="1:28" x14ac:dyDescent="0.2">
      <c r="A161" s="130" t="s">
        <v>163</v>
      </c>
      <c r="B161" s="131"/>
      <c r="C161" s="131"/>
      <c r="D161" s="131"/>
      <c r="E161" s="131"/>
      <c r="F161" s="131"/>
      <c r="G161" s="132"/>
      <c r="H161" s="593">
        <v>0</v>
      </c>
      <c r="I161" s="593"/>
      <c r="J161" s="593">
        <v>0</v>
      </c>
      <c r="K161" s="593"/>
      <c r="L161" s="593">
        <v>0</v>
      </c>
      <c r="M161" s="593"/>
      <c r="N161" s="593">
        <v>0</v>
      </c>
      <c r="O161" s="593"/>
      <c r="P161" s="593">
        <v>0</v>
      </c>
      <c r="Q161" s="593"/>
      <c r="R161" s="593">
        <v>0</v>
      </c>
      <c r="S161" s="593"/>
      <c r="T161" s="593">
        <v>0</v>
      </c>
      <c r="U161" s="593"/>
      <c r="V161" s="593">
        <v>0</v>
      </c>
      <c r="W161" s="593"/>
      <c r="X161" s="593">
        <v>0</v>
      </c>
      <c r="Y161" s="593"/>
      <c r="Z161" s="587">
        <f t="shared" si="6"/>
        <v>0</v>
      </c>
      <c r="AA161" s="588"/>
      <c r="AB161" s="589"/>
    </row>
    <row r="162" spans="1:28" ht="13.5" thickBot="1" x14ac:dyDescent="0.25">
      <c r="A162" s="139" t="s">
        <v>164</v>
      </c>
      <c r="B162" s="140"/>
      <c r="C162" s="140"/>
      <c r="D162" s="140"/>
      <c r="E162" s="140"/>
      <c r="F162" s="140"/>
      <c r="G162" s="141"/>
      <c r="H162" s="629">
        <f>SUM(H158:I161)</f>
        <v>0</v>
      </c>
      <c r="I162" s="629"/>
      <c r="J162" s="629">
        <f>SUM(J158:K161)</f>
        <v>0</v>
      </c>
      <c r="K162" s="629"/>
      <c r="L162" s="629">
        <f>SUM(L158:M161)</f>
        <v>0</v>
      </c>
      <c r="M162" s="629"/>
      <c r="N162" s="629">
        <f>SUM(N158:O161)</f>
        <v>0</v>
      </c>
      <c r="O162" s="629"/>
      <c r="P162" s="629">
        <f>SUM(P158:Q161)</f>
        <v>0</v>
      </c>
      <c r="Q162" s="629"/>
      <c r="R162" s="629">
        <f>SUM(R158:S161)</f>
        <v>0</v>
      </c>
      <c r="S162" s="629"/>
      <c r="T162" s="629">
        <f>SUM(T158:U161)</f>
        <v>0</v>
      </c>
      <c r="U162" s="629"/>
      <c r="V162" s="629">
        <f>SUM(V158:W161)</f>
        <v>0</v>
      </c>
      <c r="W162" s="629"/>
      <c r="X162" s="629">
        <f>SUM(X158:Y161)</f>
        <v>0</v>
      </c>
      <c r="Y162" s="629"/>
      <c r="Z162" s="573">
        <f t="shared" si="6"/>
        <v>0</v>
      </c>
      <c r="AA162" s="574"/>
      <c r="AB162" s="575"/>
    </row>
    <row r="163" spans="1:28" ht="14.25" thickTop="1" thickBot="1" x14ac:dyDescent="0.25">
      <c r="A163" s="122" t="str">
        <f>"BALANCE WARRANTS OUTSTANDING JUNE 30, "&amp;Help!$C$17+1</f>
        <v>BALANCE WARRANTS OUTSTANDING JUNE 30, 2012</v>
      </c>
      <c r="B163" s="123"/>
      <c r="C163" s="123"/>
      <c r="D163" s="123"/>
      <c r="E163" s="123"/>
      <c r="F163" s="123"/>
      <c r="G163" s="124"/>
      <c r="H163" s="628">
        <f>H157-H162</f>
        <v>0</v>
      </c>
      <c r="I163" s="628"/>
      <c r="J163" s="628">
        <f>J157-J162</f>
        <v>0</v>
      </c>
      <c r="K163" s="628"/>
      <c r="L163" s="628">
        <f>L157-L162</f>
        <v>0</v>
      </c>
      <c r="M163" s="628"/>
      <c r="N163" s="628">
        <f>N157-N162</f>
        <v>0</v>
      </c>
      <c r="O163" s="628"/>
      <c r="P163" s="628">
        <f>P157-P162</f>
        <v>0</v>
      </c>
      <c r="Q163" s="628"/>
      <c r="R163" s="628">
        <f>R157-R162</f>
        <v>0</v>
      </c>
      <c r="S163" s="628"/>
      <c r="T163" s="628">
        <f>T157-T162</f>
        <v>0</v>
      </c>
      <c r="U163" s="628"/>
      <c r="V163" s="628">
        <f>V157-V162</f>
        <v>0</v>
      </c>
      <c r="W163" s="628"/>
      <c r="X163" s="628">
        <f>X157-X162</f>
        <v>0</v>
      </c>
      <c r="Y163" s="628"/>
      <c r="Z163" s="590">
        <f t="shared" si="6"/>
        <v>0</v>
      </c>
      <c r="AA163" s="591"/>
      <c r="AB163" s="592"/>
    </row>
    <row r="164" spans="1:28" ht="13.5" thickTop="1" x14ac:dyDescent="0.2">
      <c r="A164" s="157" t="str">
        <f>A54</f>
        <v>S.A.&amp;I. Form 2651R99 Entity: City Name City, 99</v>
      </c>
      <c r="H164" s="619"/>
      <c r="I164" s="619"/>
      <c r="J164" s="215"/>
      <c r="K164" s="639">
        <f ca="1">Coversheets!$BI$50</f>
        <v>41858.327887268519</v>
      </c>
      <c r="L164" s="639"/>
      <c r="M164" s="639"/>
      <c r="N164" s="208" t="str">
        <f>A164</f>
        <v>S.A.&amp;I. Form 2651R99 Entity: City Name City, 99</v>
      </c>
      <c r="Z164" s="639">
        <f ca="1">Coversheets!$BI$50</f>
        <v>41858.327887268519</v>
      </c>
      <c r="AA164" s="639"/>
      <c r="AB164" s="639"/>
    </row>
    <row r="166" spans="1:28" ht="15" x14ac:dyDescent="0.25">
      <c r="A166" s="632" t="str">
        <f>A111</f>
        <v>SPECIAL REVENUE FUND ACCOUNTS COVERING THE PERIOD JULY 1, 2011, to JUNE 30, 2012</v>
      </c>
      <c r="B166" s="632"/>
      <c r="C166" s="632"/>
      <c r="D166" s="632"/>
      <c r="E166" s="632"/>
      <c r="F166" s="632"/>
      <c r="G166" s="632"/>
      <c r="H166" s="632"/>
      <c r="I166" s="632"/>
      <c r="J166" s="632"/>
      <c r="K166" s="632"/>
      <c r="L166" s="632"/>
      <c r="M166" s="632"/>
      <c r="N166" s="632" t="str">
        <f>A166</f>
        <v>SPECIAL REVENUE FUND ACCOUNTS COVERING THE PERIOD JULY 1, 2011, to JUNE 30, 2012</v>
      </c>
      <c r="O166" s="632"/>
      <c r="P166" s="632"/>
      <c r="Q166" s="632"/>
      <c r="R166" s="632"/>
      <c r="S166" s="632"/>
      <c r="T166" s="632"/>
      <c r="U166" s="632"/>
      <c r="V166" s="632"/>
      <c r="W166" s="632"/>
      <c r="X166" s="632"/>
      <c r="Y166" s="632"/>
      <c r="Z166" s="632"/>
      <c r="AA166" s="632"/>
      <c r="AB166" s="632"/>
    </row>
    <row r="167" spans="1:28" ht="15" x14ac:dyDescent="0.25">
      <c r="A167" s="632" t="str">
        <f>A112</f>
        <v>ESTIMATE OF NEEDS FOR 2012-2013</v>
      </c>
      <c r="B167" s="632"/>
      <c r="C167" s="632"/>
      <c r="D167" s="632"/>
      <c r="E167" s="632"/>
      <c r="F167" s="632"/>
      <c r="G167" s="632"/>
      <c r="H167" s="632"/>
      <c r="I167" s="632"/>
      <c r="J167" s="632"/>
      <c r="K167" s="632"/>
      <c r="L167" s="632"/>
      <c r="M167" s="632"/>
      <c r="N167" s="632" t="str">
        <f>A167</f>
        <v>ESTIMATE OF NEEDS FOR 2012-2013</v>
      </c>
      <c r="O167" s="632"/>
      <c r="P167" s="632"/>
      <c r="Q167" s="632"/>
      <c r="R167" s="632"/>
      <c r="S167" s="632"/>
      <c r="T167" s="632"/>
      <c r="U167" s="632"/>
      <c r="V167" s="632"/>
      <c r="W167" s="632"/>
      <c r="X167" s="632"/>
      <c r="Y167" s="632"/>
      <c r="Z167" s="632"/>
      <c r="AA167" s="632"/>
      <c r="AB167" s="632"/>
    </row>
    <row r="168" spans="1:28" ht="13.5" thickBot="1" x14ac:dyDescent="0.25">
      <c r="A168" s="81" t="s">
        <v>411</v>
      </c>
      <c r="M168" s="121" t="s">
        <v>29</v>
      </c>
      <c r="N168" s="81" t="s">
        <v>411</v>
      </c>
      <c r="Z168" s="121"/>
      <c r="AB168" s="121">
        <v>1</v>
      </c>
    </row>
    <row r="169" spans="1:28" ht="13.5" thickTop="1" x14ac:dyDescent="0.2">
      <c r="A169" s="92" t="s">
        <v>412</v>
      </c>
      <c r="B169" s="93"/>
      <c r="C169" s="93"/>
      <c r="D169" s="93"/>
      <c r="E169" s="93"/>
      <c r="F169" s="93"/>
      <c r="G169" s="93"/>
      <c r="H169" s="621"/>
      <c r="I169" s="621"/>
      <c r="J169" s="621"/>
      <c r="K169" s="621"/>
      <c r="L169" s="621"/>
      <c r="M169" s="621"/>
      <c r="N169" s="608"/>
      <c r="O169" s="621"/>
      <c r="P169" s="621"/>
      <c r="Q169" s="621"/>
      <c r="R169" s="621"/>
      <c r="S169" s="621"/>
      <c r="T169" s="621"/>
      <c r="U169" s="621"/>
      <c r="V169" s="621"/>
      <c r="W169" s="621"/>
      <c r="X169" s="621"/>
      <c r="Y169" s="621"/>
      <c r="Z169" s="93"/>
      <c r="AA169" s="93"/>
      <c r="AB169" s="110"/>
    </row>
    <row r="170" spans="1:28" ht="13.5" thickBot="1" x14ac:dyDescent="0.25">
      <c r="A170" s="105"/>
      <c r="B170" s="106"/>
      <c r="C170" s="106"/>
      <c r="D170" s="106"/>
      <c r="E170" s="106"/>
      <c r="F170" s="106"/>
      <c r="G170" s="106"/>
      <c r="H170" s="596" t="s">
        <v>413</v>
      </c>
      <c r="I170" s="596"/>
      <c r="J170" s="596" t="s">
        <v>413</v>
      </c>
      <c r="K170" s="596"/>
      <c r="L170" s="596" t="s">
        <v>413</v>
      </c>
      <c r="M170" s="597"/>
      <c r="N170" s="636" t="s">
        <v>413</v>
      </c>
      <c r="O170" s="596"/>
      <c r="P170" s="596" t="s">
        <v>413</v>
      </c>
      <c r="Q170" s="596"/>
      <c r="R170" s="596" t="s">
        <v>413</v>
      </c>
      <c r="S170" s="596"/>
      <c r="T170" s="596" t="s">
        <v>413</v>
      </c>
      <c r="U170" s="596"/>
      <c r="V170" s="596" t="s">
        <v>413</v>
      </c>
      <c r="W170" s="596"/>
      <c r="X170" s="596" t="s">
        <v>413</v>
      </c>
      <c r="Y170" s="596"/>
      <c r="Z170" s="596"/>
      <c r="AA170" s="596"/>
      <c r="AB170" s="597"/>
    </row>
    <row r="171" spans="1:28" ht="14.25" thickTop="1" thickBot="1" x14ac:dyDescent="0.25">
      <c r="A171" s="122" t="str">
        <f>A116</f>
        <v>Schedule 1, Detail of Bond and Coupon Indebtedness as of June 30, 2012</v>
      </c>
      <c r="B171" s="123"/>
      <c r="C171" s="123"/>
      <c r="D171" s="123"/>
      <c r="E171" s="123"/>
      <c r="F171" s="123"/>
      <c r="G171" s="123"/>
      <c r="H171" s="623" t="str">
        <f>H116</f>
        <v>2011-2012</v>
      </c>
      <c r="I171" s="623"/>
      <c r="J171" s="623" t="str">
        <f>$H$6</f>
        <v>2011-2012</v>
      </c>
      <c r="K171" s="623"/>
      <c r="L171" s="623" t="str">
        <f>H171</f>
        <v>2011-2012</v>
      </c>
      <c r="M171" s="623"/>
      <c r="N171" s="652" t="str">
        <f>$H$6</f>
        <v>2011-2012</v>
      </c>
      <c r="O171" s="623"/>
      <c r="P171" s="623" t="str">
        <f>$H$6</f>
        <v>2011-2012</v>
      </c>
      <c r="Q171" s="623"/>
      <c r="R171" s="623" t="str">
        <f>$H$6</f>
        <v>2011-2012</v>
      </c>
      <c r="S171" s="623"/>
      <c r="T171" s="623" t="str">
        <f>$H$6</f>
        <v>2011-2012</v>
      </c>
      <c r="U171" s="623"/>
      <c r="V171" s="623" t="str">
        <f>$H$6</f>
        <v>2011-2012</v>
      </c>
      <c r="W171" s="623"/>
      <c r="X171" s="623" t="str">
        <f>$H$6</f>
        <v>2011-2012</v>
      </c>
      <c r="Y171" s="623"/>
      <c r="Z171" s="623"/>
      <c r="AA171" s="623"/>
      <c r="AB171" s="627"/>
    </row>
    <row r="172" spans="1:28" ht="14.25" thickTop="1" thickBot="1" x14ac:dyDescent="0.25">
      <c r="A172" s="122" t="s">
        <v>414</v>
      </c>
      <c r="B172" s="123"/>
      <c r="C172" s="123"/>
      <c r="D172" s="123"/>
      <c r="E172" s="123"/>
      <c r="F172" s="123"/>
      <c r="G172" s="123"/>
      <c r="H172" s="623" t="s">
        <v>40</v>
      </c>
      <c r="I172" s="623"/>
      <c r="J172" s="623" t="s">
        <v>40</v>
      </c>
      <c r="K172" s="623"/>
      <c r="L172" s="623" t="s">
        <v>40</v>
      </c>
      <c r="M172" s="627"/>
      <c r="N172" s="623" t="s">
        <v>40</v>
      </c>
      <c r="O172" s="623"/>
      <c r="P172" s="623" t="s">
        <v>40</v>
      </c>
      <c r="Q172" s="623"/>
      <c r="R172" s="623" t="s">
        <v>40</v>
      </c>
      <c r="S172" s="623"/>
      <c r="T172" s="623" t="s">
        <v>40</v>
      </c>
      <c r="U172" s="623"/>
      <c r="V172" s="623" t="s">
        <v>40</v>
      </c>
      <c r="W172" s="623"/>
      <c r="X172" s="623" t="s">
        <v>40</v>
      </c>
      <c r="Y172" s="623"/>
      <c r="Z172" s="652" t="s">
        <v>51</v>
      </c>
      <c r="AA172" s="623"/>
      <c r="AB172" s="627"/>
    </row>
    <row r="173" spans="1:28" ht="13.5" thickTop="1" x14ac:dyDescent="0.2">
      <c r="A173" s="92" t="s">
        <v>41</v>
      </c>
      <c r="B173" s="93"/>
      <c r="C173" s="93"/>
      <c r="D173" s="93"/>
      <c r="E173" s="93"/>
      <c r="F173" s="93"/>
      <c r="G173" s="110"/>
      <c r="H173" s="699"/>
      <c r="I173" s="699"/>
      <c r="J173" s="699"/>
      <c r="K173" s="699"/>
      <c r="L173" s="699"/>
      <c r="M173" s="699"/>
      <c r="N173" s="699"/>
      <c r="O173" s="699"/>
      <c r="P173" s="699"/>
      <c r="Q173" s="699"/>
      <c r="R173" s="699"/>
      <c r="S173" s="699"/>
      <c r="T173" s="699"/>
      <c r="U173" s="699"/>
      <c r="V173" s="699"/>
      <c r="W173" s="699"/>
      <c r="X173" s="699"/>
      <c r="Y173" s="699"/>
      <c r="Z173" s="693"/>
      <c r="AA173" s="694"/>
      <c r="AB173" s="695"/>
    </row>
    <row r="174" spans="1:28" x14ac:dyDescent="0.2">
      <c r="A174" s="133" t="str">
        <f>A119</f>
        <v>Cash Balance June 30, 2012</v>
      </c>
      <c r="B174" s="116"/>
      <c r="C174" s="116"/>
      <c r="D174" s="116"/>
      <c r="E174" s="116"/>
      <c r="F174" s="116"/>
      <c r="G174" s="138"/>
      <c r="H174" s="624">
        <f>H200</f>
        <v>0</v>
      </c>
      <c r="I174" s="624"/>
      <c r="J174" s="624">
        <f>J200</f>
        <v>0</v>
      </c>
      <c r="K174" s="624"/>
      <c r="L174" s="624">
        <f>L200</f>
        <v>0</v>
      </c>
      <c r="M174" s="624"/>
      <c r="N174" s="624">
        <f>N200</f>
        <v>0</v>
      </c>
      <c r="O174" s="624"/>
      <c r="P174" s="624">
        <f>P200</f>
        <v>0</v>
      </c>
      <c r="Q174" s="624"/>
      <c r="R174" s="624">
        <f>R200</f>
        <v>0</v>
      </c>
      <c r="S174" s="624"/>
      <c r="T174" s="624">
        <f>T200</f>
        <v>0</v>
      </c>
      <c r="U174" s="624"/>
      <c r="V174" s="624">
        <f>V200</f>
        <v>0</v>
      </c>
      <c r="W174" s="624"/>
      <c r="X174" s="624">
        <f>X200</f>
        <v>0</v>
      </c>
      <c r="Y174" s="624"/>
      <c r="Z174" s="696">
        <f>SUM(H174:Y174)</f>
        <v>0</v>
      </c>
      <c r="AA174" s="697"/>
      <c r="AB174" s="698"/>
    </row>
    <row r="175" spans="1:28" x14ac:dyDescent="0.2">
      <c r="A175" s="145" t="s">
        <v>42</v>
      </c>
      <c r="B175" s="131"/>
      <c r="C175" s="131"/>
      <c r="D175" s="131"/>
      <c r="E175" s="131"/>
      <c r="F175" s="131"/>
      <c r="G175" s="132"/>
      <c r="H175" s="593">
        <v>0</v>
      </c>
      <c r="I175" s="593"/>
      <c r="J175" s="593">
        <v>0</v>
      </c>
      <c r="K175" s="593"/>
      <c r="L175" s="593">
        <v>0</v>
      </c>
      <c r="M175" s="593"/>
      <c r="N175" s="593">
        <v>0</v>
      </c>
      <c r="O175" s="593"/>
      <c r="P175" s="593">
        <v>0</v>
      </c>
      <c r="Q175" s="593"/>
      <c r="R175" s="593">
        <v>0</v>
      </c>
      <c r="S175" s="593"/>
      <c r="T175" s="593">
        <v>0</v>
      </c>
      <c r="U175" s="593"/>
      <c r="V175" s="593">
        <v>0</v>
      </c>
      <c r="W175" s="593"/>
      <c r="X175" s="593">
        <v>0</v>
      </c>
      <c r="Y175" s="593"/>
      <c r="Z175" s="587">
        <f>SUM(H175:Y175)</f>
        <v>0</v>
      </c>
      <c r="AA175" s="588"/>
      <c r="AB175" s="589"/>
    </row>
    <row r="176" spans="1:28" ht="13.5" thickBot="1" x14ac:dyDescent="0.25">
      <c r="A176" s="144" t="s">
        <v>43</v>
      </c>
      <c r="B176" s="140"/>
      <c r="C176" s="140"/>
      <c r="D176" s="140"/>
      <c r="E176" s="140"/>
      <c r="F176" s="140"/>
      <c r="G176" s="141"/>
      <c r="H176" s="629">
        <f>SUM(H174:I175)</f>
        <v>0</v>
      </c>
      <c r="I176" s="629"/>
      <c r="J176" s="629">
        <f>SUM(J174:K175)</f>
        <v>0</v>
      </c>
      <c r="K176" s="629"/>
      <c r="L176" s="629">
        <f>SUM(L174:M175)</f>
        <v>0</v>
      </c>
      <c r="M176" s="629"/>
      <c r="N176" s="629">
        <f>SUM(N174:O175)</f>
        <v>0</v>
      </c>
      <c r="O176" s="629"/>
      <c r="P176" s="629">
        <f>SUM(P174:Q175)</f>
        <v>0</v>
      </c>
      <c r="Q176" s="629"/>
      <c r="R176" s="629">
        <f>SUM(R174:S175)</f>
        <v>0</v>
      </c>
      <c r="S176" s="629"/>
      <c r="T176" s="629">
        <f>SUM(T174:U175)</f>
        <v>0</v>
      </c>
      <c r="U176" s="629"/>
      <c r="V176" s="629">
        <f>SUM(V174:W175)</f>
        <v>0</v>
      </c>
      <c r="W176" s="629"/>
      <c r="X176" s="629">
        <f>SUM(X174:Y175)</f>
        <v>0</v>
      </c>
      <c r="Y176" s="629"/>
      <c r="Z176" s="573">
        <f>SUM(Z174:AB175)</f>
        <v>0</v>
      </c>
      <c r="AA176" s="574"/>
      <c r="AB176" s="575"/>
    </row>
    <row r="177" spans="1:28" ht="13.5" thickTop="1" x14ac:dyDescent="0.2">
      <c r="A177" s="92" t="s">
        <v>44</v>
      </c>
      <c r="B177" s="93"/>
      <c r="C177" s="93"/>
      <c r="D177" s="93"/>
      <c r="E177" s="93"/>
      <c r="F177" s="93"/>
      <c r="G177" s="110"/>
      <c r="H177" s="692"/>
      <c r="I177" s="692"/>
      <c r="J177" s="692"/>
      <c r="K177" s="692"/>
      <c r="L177" s="692"/>
      <c r="M177" s="692"/>
      <c r="N177" s="692"/>
      <c r="O177" s="692"/>
      <c r="P177" s="692"/>
      <c r="Q177" s="692"/>
      <c r="R177" s="692"/>
      <c r="S177" s="692"/>
      <c r="T177" s="692"/>
      <c r="U177" s="692"/>
      <c r="V177" s="692"/>
      <c r="W177" s="692"/>
      <c r="X177" s="692"/>
      <c r="Y177" s="692"/>
      <c r="Z177" s="693"/>
      <c r="AA177" s="694"/>
      <c r="AB177" s="695"/>
    </row>
    <row r="178" spans="1:28" x14ac:dyDescent="0.2">
      <c r="A178" s="133" t="s">
        <v>45</v>
      </c>
      <c r="B178" s="116"/>
      <c r="C178" s="116"/>
      <c r="D178" s="116"/>
      <c r="E178" s="116"/>
      <c r="F178" s="116"/>
      <c r="G178" s="138"/>
      <c r="H178" s="624">
        <f>H201</f>
        <v>0</v>
      </c>
      <c r="I178" s="624"/>
      <c r="J178" s="624">
        <f>J201</f>
        <v>0</v>
      </c>
      <c r="K178" s="624"/>
      <c r="L178" s="624">
        <f>L201</f>
        <v>0</v>
      </c>
      <c r="M178" s="624"/>
      <c r="N178" s="624">
        <f>N201</f>
        <v>0</v>
      </c>
      <c r="O178" s="624"/>
      <c r="P178" s="624">
        <f>P201</f>
        <v>0</v>
      </c>
      <c r="Q178" s="624"/>
      <c r="R178" s="624">
        <f>R201</f>
        <v>0</v>
      </c>
      <c r="S178" s="624"/>
      <c r="T178" s="624">
        <f>T201</f>
        <v>0</v>
      </c>
      <c r="U178" s="624"/>
      <c r="V178" s="624">
        <f>V201</f>
        <v>0</v>
      </c>
      <c r="W178" s="624"/>
      <c r="X178" s="624">
        <f>X201</f>
        <v>0</v>
      </c>
      <c r="Y178" s="624"/>
      <c r="Z178" s="696">
        <f>SUM(H178:Y178)</f>
        <v>0</v>
      </c>
      <c r="AA178" s="697"/>
      <c r="AB178" s="698"/>
    </row>
    <row r="179" spans="1:28" x14ac:dyDescent="0.2">
      <c r="A179" s="130" t="s">
        <v>46</v>
      </c>
      <c r="B179" s="131"/>
      <c r="C179" s="131"/>
      <c r="D179" s="131"/>
      <c r="E179" s="131"/>
      <c r="F179" s="131"/>
      <c r="G179" s="132"/>
      <c r="H179" s="593">
        <v>0</v>
      </c>
      <c r="I179" s="593"/>
      <c r="J179" s="593">
        <v>0</v>
      </c>
      <c r="K179" s="593"/>
      <c r="L179" s="593">
        <v>0</v>
      </c>
      <c r="M179" s="593"/>
      <c r="N179" s="593">
        <v>0</v>
      </c>
      <c r="O179" s="593"/>
      <c r="P179" s="593">
        <v>0</v>
      </c>
      <c r="Q179" s="593"/>
      <c r="R179" s="593">
        <v>0</v>
      </c>
      <c r="S179" s="593"/>
      <c r="T179" s="593">
        <v>0</v>
      </c>
      <c r="U179" s="593"/>
      <c r="V179" s="593">
        <v>0</v>
      </c>
      <c r="W179" s="593"/>
      <c r="X179" s="593">
        <v>0</v>
      </c>
      <c r="Y179" s="593"/>
      <c r="Z179" s="587">
        <f>SUM(H179:Y179)</f>
        <v>0</v>
      </c>
      <c r="AA179" s="588"/>
      <c r="AB179" s="589"/>
    </row>
    <row r="180" spans="1:28" x14ac:dyDescent="0.2">
      <c r="A180" s="130" t="s">
        <v>47</v>
      </c>
      <c r="B180" s="131"/>
      <c r="C180" s="131"/>
      <c r="D180" s="131"/>
      <c r="E180" s="131"/>
      <c r="F180" s="131"/>
      <c r="G180" s="132"/>
      <c r="H180" s="625">
        <f>H203</f>
        <v>0</v>
      </c>
      <c r="I180" s="625"/>
      <c r="J180" s="625">
        <f>J203</f>
        <v>0</v>
      </c>
      <c r="K180" s="625"/>
      <c r="L180" s="625">
        <f>L203</f>
        <v>0</v>
      </c>
      <c r="M180" s="625"/>
      <c r="N180" s="625">
        <f>N203</f>
        <v>0</v>
      </c>
      <c r="O180" s="625"/>
      <c r="P180" s="625">
        <f>P203</f>
        <v>0</v>
      </c>
      <c r="Q180" s="625"/>
      <c r="R180" s="625">
        <f>R203</f>
        <v>0</v>
      </c>
      <c r="S180" s="625"/>
      <c r="T180" s="625">
        <f>T203</f>
        <v>0</v>
      </c>
      <c r="U180" s="625"/>
      <c r="V180" s="625">
        <f>V203</f>
        <v>0</v>
      </c>
      <c r="W180" s="625"/>
      <c r="X180" s="625">
        <f>X203</f>
        <v>0</v>
      </c>
      <c r="Y180" s="625"/>
      <c r="Z180" s="587">
        <f>SUM(H180:Y180)</f>
        <v>0</v>
      </c>
      <c r="AA180" s="588"/>
      <c r="AB180" s="589"/>
    </row>
    <row r="181" spans="1:28" ht="13.5" thickBot="1" x14ac:dyDescent="0.25">
      <c r="A181" s="144" t="s">
        <v>48</v>
      </c>
      <c r="B181" s="140"/>
      <c r="C181" s="140"/>
      <c r="D181" s="140"/>
      <c r="E181" s="140"/>
      <c r="F181" s="140"/>
      <c r="G181" s="141"/>
      <c r="H181" s="602">
        <f>SUM(H178:I180)</f>
        <v>0</v>
      </c>
      <c r="I181" s="602"/>
      <c r="J181" s="602">
        <f>SUM(J178:K180)</f>
        <v>0</v>
      </c>
      <c r="K181" s="602"/>
      <c r="L181" s="602">
        <f>SUM(L178:M180)</f>
        <v>0</v>
      </c>
      <c r="M181" s="602"/>
      <c r="N181" s="602">
        <f>SUM(N178:O180)</f>
        <v>0</v>
      </c>
      <c r="O181" s="602"/>
      <c r="P181" s="602">
        <f>SUM(P178:Q180)</f>
        <v>0</v>
      </c>
      <c r="Q181" s="602"/>
      <c r="R181" s="602">
        <f>SUM(R178:S180)</f>
        <v>0</v>
      </c>
      <c r="S181" s="602"/>
      <c r="T181" s="602">
        <f>SUM(T178:U180)</f>
        <v>0</v>
      </c>
      <c r="U181" s="602"/>
      <c r="V181" s="602">
        <f>SUM(V178:W180)</f>
        <v>0</v>
      </c>
      <c r="W181" s="602"/>
      <c r="X181" s="602">
        <f>SUM(X178:Y180)</f>
        <v>0</v>
      </c>
      <c r="Y181" s="602"/>
      <c r="Z181" s="587">
        <f>SUM(H181:Y181)</f>
        <v>0</v>
      </c>
      <c r="AA181" s="588"/>
      <c r="AB181" s="589"/>
    </row>
    <row r="182" spans="1:28" ht="13.5" thickTop="1" x14ac:dyDescent="0.2">
      <c r="A182" s="207" t="str">
        <f>A127</f>
        <v>CASH FUND BALANCE JUNE 30, 2012</v>
      </c>
      <c r="B182" s="128"/>
      <c r="C182" s="128"/>
      <c r="D182" s="128"/>
      <c r="E182" s="128"/>
      <c r="F182" s="128"/>
      <c r="G182" s="129"/>
      <c r="H182" s="624">
        <f>H176-H181</f>
        <v>0</v>
      </c>
      <c r="I182" s="624"/>
      <c r="J182" s="624">
        <f>J176-J181</f>
        <v>0</v>
      </c>
      <c r="K182" s="624"/>
      <c r="L182" s="624">
        <f>L176-L181</f>
        <v>0</v>
      </c>
      <c r="M182" s="624"/>
      <c r="N182" s="624">
        <f>N176-N181</f>
        <v>0</v>
      </c>
      <c r="O182" s="624"/>
      <c r="P182" s="624">
        <f>P176-P181</f>
        <v>0</v>
      </c>
      <c r="Q182" s="624"/>
      <c r="R182" s="624">
        <f>R176-R181</f>
        <v>0</v>
      </c>
      <c r="S182" s="624"/>
      <c r="T182" s="624">
        <f>T176-T181</f>
        <v>0</v>
      </c>
      <c r="U182" s="624"/>
      <c r="V182" s="624">
        <f>V176-V181</f>
        <v>0</v>
      </c>
      <c r="W182" s="624"/>
      <c r="X182" s="624">
        <f>X176-X181</f>
        <v>0</v>
      </c>
      <c r="Y182" s="624"/>
      <c r="Z182" s="567">
        <f>SUM(H182:Y182)</f>
        <v>0</v>
      </c>
      <c r="AA182" s="568"/>
      <c r="AB182" s="569"/>
    </row>
    <row r="183" spans="1:28" ht="13.5" thickBot="1" x14ac:dyDescent="0.25">
      <c r="A183" s="144" t="s">
        <v>49</v>
      </c>
      <c r="B183" s="140"/>
      <c r="C183" s="140"/>
      <c r="D183" s="140"/>
      <c r="E183" s="140"/>
      <c r="F183" s="140"/>
      <c r="G183" s="141"/>
      <c r="H183" s="602">
        <f>H181+H182</f>
        <v>0</v>
      </c>
      <c r="I183" s="602"/>
      <c r="J183" s="602">
        <f>J181+J182</f>
        <v>0</v>
      </c>
      <c r="K183" s="602"/>
      <c r="L183" s="602">
        <f>L181+L182</f>
        <v>0</v>
      </c>
      <c r="M183" s="602"/>
      <c r="N183" s="602">
        <f>N181+N182</f>
        <v>0</v>
      </c>
      <c r="O183" s="602"/>
      <c r="P183" s="602">
        <f>P181+P182</f>
        <v>0</v>
      </c>
      <c r="Q183" s="602"/>
      <c r="R183" s="602">
        <f>R181+R182</f>
        <v>0</v>
      </c>
      <c r="S183" s="602"/>
      <c r="T183" s="602">
        <f>T181+T182</f>
        <v>0</v>
      </c>
      <c r="U183" s="602"/>
      <c r="V183" s="602">
        <f>V181+V182</f>
        <v>0</v>
      </c>
      <c r="W183" s="602"/>
      <c r="X183" s="602">
        <f>X181+X182</f>
        <v>0</v>
      </c>
      <c r="Y183" s="602"/>
      <c r="Z183" s="573">
        <f>Z181+Z182</f>
        <v>0</v>
      </c>
      <c r="AA183" s="574"/>
      <c r="AB183" s="575"/>
    </row>
    <row r="184" spans="1:28" ht="14.25" thickTop="1" thickBot="1" x14ac:dyDescent="0.25">
      <c r="H184" s="690"/>
      <c r="I184" s="690"/>
      <c r="J184" s="690"/>
      <c r="K184" s="690"/>
      <c r="L184" s="690"/>
      <c r="M184" s="690"/>
      <c r="N184" s="690"/>
      <c r="O184" s="690"/>
      <c r="P184" s="690"/>
      <c r="Q184" s="690"/>
      <c r="R184" s="690"/>
      <c r="S184" s="690"/>
      <c r="T184" s="690"/>
      <c r="U184" s="690"/>
      <c r="V184" s="690"/>
      <c r="W184" s="690"/>
      <c r="X184" s="690"/>
      <c r="Y184" s="690"/>
      <c r="Z184" s="691"/>
      <c r="AA184" s="691"/>
      <c r="AB184" s="691"/>
    </row>
    <row r="185" spans="1:28" ht="14.25" thickTop="1" thickBot="1" x14ac:dyDescent="0.25">
      <c r="A185" s="122" t="s">
        <v>415</v>
      </c>
      <c r="B185" s="123"/>
      <c r="C185" s="123"/>
      <c r="D185" s="123"/>
      <c r="E185" s="123"/>
      <c r="F185" s="123"/>
      <c r="G185" s="123"/>
      <c r="H185" s="623" t="str">
        <f>$H$6</f>
        <v>2011-2012</v>
      </c>
      <c r="I185" s="623"/>
      <c r="J185" s="623" t="str">
        <f>$H$6</f>
        <v>2011-2012</v>
      </c>
      <c r="K185" s="623"/>
      <c r="L185" s="623" t="str">
        <f>$H$6</f>
        <v>2011-2012</v>
      </c>
      <c r="M185" s="623"/>
      <c r="N185" s="652" t="str">
        <f>$H$6</f>
        <v>2011-2012</v>
      </c>
      <c r="O185" s="623"/>
      <c r="P185" s="623" t="str">
        <f>$H$6</f>
        <v>2011-2012</v>
      </c>
      <c r="Q185" s="623"/>
      <c r="R185" s="623" t="str">
        <f>$H$6</f>
        <v>2011-2012</v>
      </c>
      <c r="S185" s="623"/>
      <c r="T185" s="623" t="str">
        <f>$H$6</f>
        <v>2011-2012</v>
      </c>
      <c r="U185" s="623"/>
      <c r="V185" s="623" t="str">
        <f>$H$6</f>
        <v>2011-2012</v>
      </c>
      <c r="W185" s="623"/>
      <c r="X185" s="623" t="str">
        <f>$H$6</f>
        <v>2011-2012</v>
      </c>
      <c r="Y185" s="623"/>
      <c r="Z185" s="591"/>
      <c r="AA185" s="591"/>
      <c r="AB185" s="592"/>
    </row>
    <row r="186" spans="1:28" ht="14.25" thickTop="1" thickBot="1" x14ac:dyDescent="0.25">
      <c r="A186" s="122" t="s">
        <v>414</v>
      </c>
      <c r="B186" s="123"/>
      <c r="C186" s="123"/>
      <c r="D186" s="123"/>
      <c r="E186" s="123"/>
      <c r="F186" s="123"/>
      <c r="G186" s="123"/>
      <c r="H186" s="591" t="s">
        <v>40</v>
      </c>
      <c r="I186" s="591"/>
      <c r="J186" s="591" t="s">
        <v>40</v>
      </c>
      <c r="K186" s="591"/>
      <c r="L186" s="591" t="s">
        <v>40</v>
      </c>
      <c r="M186" s="592"/>
      <c r="N186" s="591" t="s">
        <v>40</v>
      </c>
      <c r="O186" s="591"/>
      <c r="P186" s="591" t="s">
        <v>40</v>
      </c>
      <c r="Q186" s="591"/>
      <c r="R186" s="591" t="s">
        <v>40</v>
      </c>
      <c r="S186" s="591"/>
      <c r="T186" s="591" t="s">
        <v>40</v>
      </c>
      <c r="U186" s="591"/>
      <c r="V186" s="591" t="s">
        <v>40</v>
      </c>
      <c r="W186" s="591"/>
      <c r="X186" s="591" t="s">
        <v>40</v>
      </c>
      <c r="Y186" s="591"/>
      <c r="Z186" s="590" t="s">
        <v>158</v>
      </c>
      <c r="AA186" s="591"/>
      <c r="AB186" s="592"/>
    </row>
    <row r="187" spans="1:28" ht="13.5" thickTop="1" x14ac:dyDescent="0.2">
      <c r="A187" s="127" t="str">
        <f>A132</f>
        <v>Cash Balance Reported to Excise Board 6-30-2011</v>
      </c>
      <c r="B187" s="128"/>
      <c r="C187" s="128"/>
      <c r="D187" s="128"/>
      <c r="E187" s="128"/>
      <c r="F187" s="128"/>
      <c r="G187" s="129"/>
      <c r="H187" s="599">
        <v>0</v>
      </c>
      <c r="I187" s="599"/>
      <c r="J187" s="599">
        <v>0</v>
      </c>
      <c r="K187" s="599"/>
      <c r="L187" s="599">
        <v>0</v>
      </c>
      <c r="M187" s="599"/>
      <c r="N187" s="599">
        <v>0</v>
      </c>
      <c r="O187" s="599"/>
      <c r="P187" s="599">
        <v>0</v>
      </c>
      <c r="Q187" s="599"/>
      <c r="R187" s="599">
        <v>0</v>
      </c>
      <c r="S187" s="599"/>
      <c r="T187" s="599">
        <v>0</v>
      </c>
      <c r="U187" s="599"/>
      <c r="V187" s="599">
        <v>0</v>
      </c>
      <c r="W187" s="599"/>
      <c r="X187" s="599">
        <v>0</v>
      </c>
      <c r="Y187" s="599"/>
      <c r="Z187" s="567">
        <f>SUM(H187:Y187)</f>
        <v>0</v>
      </c>
      <c r="AA187" s="568"/>
      <c r="AB187" s="569"/>
    </row>
    <row r="188" spans="1:28" x14ac:dyDescent="0.2">
      <c r="A188" s="130" t="s">
        <v>141</v>
      </c>
      <c r="B188" s="131"/>
      <c r="C188" s="131"/>
      <c r="D188" s="131"/>
      <c r="E188" s="131"/>
      <c r="F188" s="131"/>
      <c r="G188" s="132"/>
      <c r="H188" s="593">
        <v>0</v>
      </c>
      <c r="I188" s="593"/>
      <c r="J188" s="593">
        <v>0</v>
      </c>
      <c r="K188" s="593"/>
      <c r="L188" s="593">
        <v>0</v>
      </c>
      <c r="M188" s="593"/>
      <c r="N188" s="593">
        <v>0</v>
      </c>
      <c r="O188" s="593"/>
      <c r="P188" s="593">
        <v>0</v>
      </c>
      <c r="Q188" s="593"/>
      <c r="R188" s="593">
        <v>0</v>
      </c>
      <c r="S188" s="593"/>
      <c r="T188" s="593">
        <v>0</v>
      </c>
      <c r="U188" s="593"/>
      <c r="V188" s="593">
        <v>0</v>
      </c>
      <c r="W188" s="593"/>
      <c r="X188" s="593">
        <v>0</v>
      </c>
      <c r="Y188" s="593"/>
      <c r="Z188" s="587">
        <f t="shared" ref="Z188:Z206" si="7">SUM(H188:Y188)</f>
        <v>0</v>
      </c>
      <c r="AA188" s="588"/>
      <c r="AB188" s="589"/>
    </row>
    <row r="189" spans="1:28" x14ac:dyDescent="0.2">
      <c r="A189" s="130" t="s">
        <v>142</v>
      </c>
      <c r="B189" s="131"/>
      <c r="C189" s="131"/>
      <c r="D189" s="131"/>
      <c r="E189" s="131"/>
      <c r="F189" s="131"/>
      <c r="G189" s="132"/>
      <c r="H189" s="593">
        <v>0</v>
      </c>
      <c r="I189" s="593"/>
      <c r="J189" s="593">
        <v>0</v>
      </c>
      <c r="K189" s="593"/>
      <c r="L189" s="593">
        <v>0</v>
      </c>
      <c r="M189" s="593"/>
      <c r="N189" s="593">
        <v>0</v>
      </c>
      <c r="O189" s="593"/>
      <c r="P189" s="593">
        <v>0</v>
      </c>
      <c r="Q189" s="593"/>
      <c r="R189" s="593">
        <v>0</v>
      </c>
      <c r="S189" s="593"/>
      <c r="T189" s="593">
        <v>0</v>
      </c>
      <c r="U189" s="593"/>
      <c r="V189" s="593">
        <v>0</v>
      </c>
      <c r="W189" s="593"/>
      <c r="X189" s="593">
        <v>0</v>
      </c>
      <c r="Y189" s="593"/>
      <c r="Z189" s="587">
        <f t="shared" si="7"/>
        <v>0</v>
      </c>
      <c r="AA189" s="588"/>
      <c r="AB189" s="589"/>
    </row>
    <row r="190" spans="1:28" x14ac:dyDescent="0.2">
      <c r="A190" s="130" t="s">
        <v>143</v>
      </c>
      <c r="B190" s="131"/>
      <c r="C190" s="131"/>
      <c r="D190" s="131"/>
      <c r="E190" s="131"/>
      <c r="F190" s="131"/>
      <c r="G190" s="132"/>
      <c r="H190" s="625">
        <f>SUM(H187:I189)</f>
        <v>0</v>
      </c>
      <c r="I190" s="625"/>
      <c r="J190" s="625">
        <f>SUM(J187:K189)</f>
        <v>0</v>
      </c>
      <c r="K190" s="625"/>
      <c r="L190" s="625">
        <f>SUM(L187:M189)</f>
        <v>0</v>
      </c>
      <c r="M190" s="625"/>
      <c r="N190" s="625">
        <f>SUM(N187:O189)</f>
        <v>0</v>
      </c>
      <c r="O190" s="625"/>
      <c r="P190" s="625">
        <f>SUM(P187:Q189)</f>
        <v>0</v>
      </c>
      <c r="Q190" s="625"/>
      <c r="R190" s="625">
        <f>SUM(R187:S189)</f>
        <v>0</v>
      </c>
      <c r="S190" s="625"/>
      <c r="T190" s="625">
        <f>SUM(T187:U189)</f>
        <v>0</v>
      </c>
      <c r="U190" s="625"/>
      <c r="V190" s="625">
        <f>SUM(V187:W189)</f>
        <v>0</v>
      </c>
      <c r="W190" s="625"/>
      <c r="X190" s="625">
        <f>SUM(X187:Y189)</f>
        <v>0</v>
      </c>
      <c r="Y190" s="625"/>
      <c r="Z190" s="587">
        <f t="shared" si="7"/>
        <v>0</v>
      </c>
      <c r="AA190" s="588"/>
      <c r="AB190" s="589"/>
    </row>
    <row r="191" spans="1:28" x14ac:dyDescent="0.2">
      <c r="A191" s="130" t="s">
        <v>144</v>
      </c>
      <c r="B191" s="131"/>
      <c r="C191" s="131"/>
      <c r="D191" s="131"/>
      <c r="E191" s="131"/>
      <c r="F191" s="131"/>
      <c r="G191" s="132"/>
      <c r="H191" s="593">
        <v>0</v>
      </c>
      <c r="I191" s="593"/>
      <c r="J191" s="593">
        <v>0</v>
      </c>
      <c r="K191" s="593"/>
      <c r="L191" s="593">
        <v>0</v>
      </c>
      <c r="M191" s="593"/>
      <c r="N191" s="593">
        <v>0</v>
      </c>
      <c r="O191" s="593"/>
      <c r="P191" s="593">
        <v>0</v>
      </c>
      <c r="Q191" s="593"/>
      <c r="R191" s="593">
        <v>0</v>
      </c>
      <c r="S191" s="593"/>
      <c r="T191" s="593">
        <v>0</v>
      </c>
      <c r="U191" s="593"/>
      <c r="V191" s="593">
        <v>0</v>
      </c>
      <c r="W191" s="593"/>
      <c r="X191" s="593">
        <v>0</v>
      </c>
      <c r="Y191" s="593"/>
      <c r="Z191" s="587">
        <f t="shared" si="7"/>
        <v>0</v>
      </c>
      <c r="AA191" s="588"/>
      <c r="AB191" s="589"/>
    </row>
    <row r="192" spans="1:28" x14ac:dyDescent="0.2">
      <c r="A192" s="130" t="s">
        <v>145</v>
      </c>
      <c r="B192" s="131"/>
      <c r="C192" s="131"/>
      <c r="D192" s="131"/>
      <c r="E192" s="131"/>
      <c r="F192" s="131"/>
      <c r="G192" s="132"/>
      <c r="H192" s="593">
        <v>0</v>
      </c>
      <c r="I192" s="593"/>
      <c r="J192" s="593">
        <v>0</v>
      </c>
      <c r="K192" s="593"/>
      <c r="L192" s="593">
        <v>0</v>
      </c>
      <c r="M192" s="593"/>
      <c r="N192" s="570">
        <v>0</v>
      </c>
      <c r="O192" s="572"/>
      <c r="P192" s="570">
        <v>0</v>
      </c>
      <c r="Q192" s="572"/>
      <c r="R192" s="570">
        <v>0</v>
      </c>
      <c r="S192" s="572"/>
      <c r="T192" s="570">
        <v>0</v>
      </c>
      <c r="U192" s="572"/>
      <c r="V192" s="570">
        <v>0</v>
      </c>
      <c r="W192" s="572"/>
      <c r="X192" s="570">
        <v>0</v>
      </c>
      <c r="Y192" s="572"/>
      <c r="Z192" s="587">
        <f t="shared" si="7"/>
        <v>0</v>
      </c>
      <c r="AA192" s="588"/>
      <c r="AB192" s="589"/>
    </row>
    <row r="193" spans="1:28" x14ac:dyDescent="0.2">
      <c r="A193" s="130" t="s">
        <v>146</v>
      </c>
      <c r="B193" s="131"/>
      <c r="C193" s="131"/>
      <c r="D193" s="131"/>
      <c r="E193" s="131"/>
      <c r="F193" s="131"/>
      <c r="G193" s="132"/>
      <c r="H193" s="593">
        <v>0</v>
      </c>
      <c r="I193" s="593"/>
      <c r="J193" s="593">
        <v>0</v>
      </c>
      <c r="K193" s="593"/>
      <c r="L193" s="593">
        <v>0</v>
      </c>
      <c r="M193" s="593"/>
      <c r="N193" s="593">
        <v>0</v>
      </c>
      <c r="O193" s="593"/>
      <c r="P193" s="593">
        <v>0</v>
      </c>
      <c r="Q193" s="593"/>
      <c r="R193" s="593">
        <v>0</v>
      </c>
      <c r="S193" s="593"/>
      <c r="T193" s="593">
        <v>0</v>
      </c>
      <c r="U193" s="593"/>
      <c r="V193" s="593">
        <v>0</v>
      </c>
      <c r="W193" s="593"/>
      <c r="X193" s="593">
        <v>0</v>
      </c>
      <c r="Y193" s="593"/>
      <c r="Z193" s="587">
        <f t="shared" si="7"/>
        <v>0</v>
      </c>
      <c r="AA193" s="588"/>
      <c r="AB193" s="589"/>
    </row>
    <row r="194" spans="1:28" x14ac:dyDescent="0.2">
      <c r="A194" s="130" t="s">
        <v>147</v>
      </c>
      <c r="B194" s="131"/>
      <c r="C194" s="131"/>
      <c r="D194" s="131"/>
      <c r="E194" s="131"/>
      <c r="F194" s="131"/>
      <c r="G194" s="132"/>
      <c r="H194" s="593">
        <v>0</v>
      </c>
      <c r="I194" s="593"/>
      <c r="J194" s="593">
        <v>0</v>
      </c>
      <c r="K194" s="593"/>
      <c r="L194" s="593">
        <v>0</v>
      </c>
      <c r="M194" s="593"/>
      <c r="N194" s="593">
        <v>0</v>
      </c>
      <c r="O194" s="593"/>
      <c r="P194" s="593">
        <v>0</v>
      </c>
      <c r="Q194" s="593"/>
      <c r="R194" s="593">
        <v>0</v>
      </c>
      <c r="S194" s="593"/>
      <c r="T194" s="593">
        <v>0</v>
      </c>
      <c r="U194" s="593"/>
      <c r="V194" s="593">
        <v>0</v>
      </c>
      <c r="W194" s="593"/>
      <c r="X194" s="593">
        <v>0</v>
      </c>
      <c r="Y194" s="593"/>
      <c r="Z194" s="587">
        <f t="shared" si="7"/>
        <v>0</v>
      </c>
      <c r="AA194" s="588"/>
      <c r="AB194" s="589"/>
    </row>
    <row r="195" spans="1:28" x14ac:dyDescent="0.2">
      <c r="A195" s="130" t="s">
        <v>148</v>
      </c>
      <c r="B195" s="131"/>
      <c r="C195" s="131"/>
      <c r="D195" s="131"/>
      <c r="E195" s="131"/>
      <c r="F195" s="131"/>
      <c r="G195" s="132"/>
      <c r="H195" s="625">
        <f>SUM(H191:I194)</f>
        <v>0</v>
      </c>
      <c r="I195" s="625"/>
      <c r="J195" s="625">
        <f>SUM(J191:K194)</f>
        <v>0</v>
      </c>
      <c r="K195" s="625"/>
      <c r="L195" s="625">
        <f>SUM(L191:M194)</f>
        <v>0</v>
      </c>
      <c r="M195" s="625"/>
      <c r="N195" s="625">
        <f>SUM(N191:O194)</f>
        <v>0</v>
      </c>
      <c r="O195" s="625"/>
      <c r="P195" s="625">
        <f>SUM(P191:Q194)</f>
        <v>0</v>
      </c>
      <c r="Q195" s="625"/>
      <c r="R195" s="625">
        <f>SUM(R191:S194)</f>
        <v>0</v>
      </c>
      <c r="S195" s="625"/>
      <c r="T195" s="625">
        <f>SUM(T191:U194)</f>
        <v>0</v>
      </c>
      <c r="U195" s="625"/>
      <c r="V195" s="625">
        <f>SUM(V191:W194)</f>
        <v>0</v>
      </c>
      <c r="W195" s="625"/>
      <c r="X195" s="625">
        <f>SUM(X191:Y194)</f>
        <v>0</v>
      </c>
      <c r="Y195" s="625"/>
      <c r="Z195" s="587">
        <f t="shared" si="7"/>
        <v>0</v>
      </c>
      <c r="AA195" s="588"/>
      <c r="AB195" s="589"/>
    </row>
    <row r="196" spans="1:28" x14ac:dyDescent="0.2">
      <c r="A196" s="130" t="s">
        <v>149</v>
      </c>
      <c r="B196" s="131"/>
      <c r="C196" s="131"/>
      <c r="D196" s="131"/>
      <c r="E196" s="131"/>
      <c r="F196" s="131"/>
      <c r="G196" s="132"/>
      <c r="H196" s="625">
        <f>H195+H190</f>
        <v>0</v>
      </c>
      <c r="I196" s="625"/>
      <c r="J196" s="625">
        <f>J195+J190</f>
        <v>0</v>
      </c>
      <c r="K196" s="625"/>
      <c r="L196" s="625">
        <f>L195+L190</f>
        <v>0</v>
      </c>
      <c r="M196" s="625"/>
      <c r="N196" s="625">
        <f>N195+N190</f>
        <v>0</v>
      </c>
      <c r="O196" s="625"/>
      <c r="P196" s="625">
        <f>P195+P190</f>
        <v>0</v>
      </c>
      <c r="Q196" s="625"/>
      <c r="R196" s="625">
        <f>R195+R190</f>
        <v>0</v>
      </c>
      <c r="S196" s="625"/>
      <c r="T196" s="625">
        <f>T195+T190</f>
        <v>0</v>
      </c>
      <c r="U196" s="625"/>
      <c r="V196" s="625">
        <f>V195+V190</f>
        <v>0</v>
      </c>
      <c r="W196" s="625"/>
      <c r="X196" s="625">
        <f>X195+X190</f>
        <v>0</v>
      </c>
      <c r="Y196" s="625"/>
      <c r="Z196" s="587">
        <f t="shared" si="7"/>
        <v>0</v>
      </c>
      <c r="AA196" s="588"/>
      <c r="AB196" s="589"/>
    </row>
    <row r="197" spans="1:28" x14ac:dyDescent="0.2">
      <c r="A197" s="130" t="s">
        <v>150</v>
      </c>
      <c r="B197" s="131"/>
      <c r="C197" s="131"/>
      <c r="D197" s="131"/>
      <c r="E197" s="131"/>
      <c r="F197" s="131"/>
      <c r="G197" s="132"/>
      <c r="H197" s="593">
        <v>0</v>
      </c>
      <c r="I197" s="593"/>
      <c r="J197" s="593">
        <v>0</v>
      </c>
      <c r="K197" s="593"/>
      <c r="L197" s="593">
        <v>0</v>
      </c>
      <c r="M197" s="593"/>
      <c r="N197" s="593">
        <v>0</v>
      </c>
      <c r="O197" s="593"/>
      <c r="P197" s="593">
        <v>0</v>
      </c>
      <c r="Q197" s="593"/>
      <c r="R197" s="593">
        <v>0</v>
      </c>
      <c r="S197" s="593"/>
      <c r="T197" s="593">
        <v>0</v>
      </c>
      <c r="U197" s="593"/>
      <c r="V197" s="593">
        <v>0</v>
      </c>
      <c r="W197" s="593"/>
      <c r="X197" s="593">
        <v>0</v>
      </c>
      <c r="Y197" s="593"/>
      <c r="Z197" s="587">
        <f t="shared" si="7"/>
        <v>0</v>
      </c>
      <c r="AA197" s="588"/>
      <c r="AB197" s="589"/>
    </row>
    <row r="198" spans="1:28" x14ac:dyDescent="0.2">
      <c r="A198" s="130" t="s">
        <v>151</v>
      </c>
      <c r="B198" s="131"/>
      <c r="C198" s="131"/>
      <c r="D198" s="131"/>
      <c r="E198" s="131"/>
      <c r="F198" s="131"/>
      <c r="G198" s="132"/>
      <c r="H198" s="593">
        <v>0</v>
      </c>
      <c r="I198" s="593"/>
      <c r="J198" s="593">
        <v>0</v>
      </c>
      <c r="K198" s="593"/>
      <c r="L198" s="593">
        <v>0</v>
      </c>
      <c r="M198" s="593"/>
      <c r="N198" s="593">
        <v>0</v>
      </c>
      <c r="O198" s="593"/>
      <c r="P198" s="593">
        <v>0</v>
      </c>
      <c r="Q198" s="593"/>
      <c r="R198" s="593">
        <v>0</v>
      </c>
      <c r="S198" s="593"/>
      <c r="T198" s="593">
        <v>0</v>
      </c>
      <c r="U198" s="593"/>
      <c r="V198" s="593">
        <v>0</v>
      </c>
      <c r="W198" s="593"/>
      <c r="X198" s="593">
        <v>0</v>
      </c>
      <c r="Y198" s="593"/>
      <c r="Z198" s="587">
        <f t="shared" si="7"/>
        <v>0</v>
      </c>
      <c r="AA198" s="588"/>
      <c r="AB198" s="589"/>
    </row>
    <row r="199" spans="1:28" x14ac:dyDescent="0.2">
      <c r="A199" s="130" t="s">
        <v>152</v>
      </c>
      <c r="B199" s="131"/>
      <c r="C199" s="131"/>
      <c r="D199" s="131"/>
      <c r="E199" s="131"/>
      <c r="F199" s="131"/>
      <c r="G199" s="132"/>
      <c r="H199" s="625">
        <f>SUM(H197:I198)</f>
        <v>0</v>
      </c>
      <c r="I199" s="625"/>
      <c r="J199" s="625">
        <f>SUM(J197:K198)</f>
        <v>0</v>
      </c>
      <c r="K199" s="625"/>
      <c r="L199" s="625">
        <f>SUM(L197:M198)</f>
        <v>0</v>
      </c>
      <c r="M199" s="625"/>
      <c r="N199" s="625">
        <f>SUM(N197:O198)</f>
        <v>0</v>
      </c>
      <c r="O199" s="625"/>
      <c r="P199" s="625">
        <f>SUM(P197:Q198)</f>
        <v>0</v>
      </c>
      <c r="Q199" s="625"/>
      <c r="R199" s="625">
        <f>SUM(R197:S198)</f>
        <v>0</v>
      </c>
      <c r="S199" s="625"/>
      <c r="T199" s="625">
        <f>SUM(T197:U198)</f>
        <v>0</v>
      </c>
      <c r="U199" s="625"/>
      <c r="V199" s="625">
        <f>SUM(V197:W198)</f>
        <v>0</v>
      </c>
      <c r="W199" s="625"/>
      <c r="X199" s="625">
        <f>SUM(X197:Y198)</f>
        <v>0</v>
      </c>
      <c r="Y199" s="625"/>
      <c r="Z199" s="587">
        <f t="shared" si="7"/>
        <v>0</v>
      </c>
      <c r="AA199" s="588"/>
      <c r="AB199" s="589"/>
    </row>
    <row r="200" spans="1:28" ht="13.5" thickBot="1" x14ac:dyDescent="0.25">
      <c r="A200" s="139" t="str">
        <f>A145</f>
        <v>CASH BALANCE JUNE 30, 2012</v>
      </c>
      <c r="B200" s="140"/>
      <c r="C200" s="140"/>
      <c r="D200" s="140"/>
      <c r="E200" s="140"/>
      <c r="F200" s="140"/>
      <c r="G200" s="141"/>
      <c r="H200" s="602">
        <f>H196-H199</f>
        <v>0</v>
      </c>
      <c r="I200" s="602"/>
      <c r="J200" s="602">
        <f>J196-J199</f>
        <v>0</v>
      </c>
      <c r="K200" s="602"/>
      <c r="L200" s="602">
        <f>L196-L199</f>
        <v>0</v>
      </c>
      <c r="M200" s="602"/>
      <c r="N200" s="602">
        <f>N196-N199</f>
        <v>0</v>
      </c>
      <c r="O200" s="602"/>
      <c r="P200" s="602">
        <f>P196-P199</f>
        <v>0</v>
      </c>
      <c r="Q200" s="602"/>
      <c r="R200" s="602">
        <f>R196-R199</f>
        <v>0</v>
      </c>
      <c r="S200" s="602"/>
      <c r="T200" s="602">
        <f>T196-T199</f>
        <v>0</v>
      </c>
      <c r="U200" s="602"/>
      <c r="V200" s="602">
        <f>V196-V199</f>
        <v>0</v>
      </c>
      <c r="W200" s="602"/>
      <c r="X200" s="602">
        <f>X196-X199</f>
        <v>0</v>
      </c>
      <c r="Y200" s="602"/>
      <c r="Z200" s="573">
        <f t="shared" si="7"/>
        <v>0</v>
      </c>
      <c r="AA200" s="574"/>
      <c r="AB200" s="575"/>
    </row>
    <row r="201" spans="1:28" ht="13.5" thickTop="1" x14ac:dyDescent="0.2">
      <c r="A201" s="127" t="s">
        <v>153</v>
      </c>
      <c r="B201" s="128"/>
      <c r="C201" s="128"/>
      <c r="D201" s="128"/>
      <c r="E201" s="128"/>
      <c r="F201" s="128"/>
      <c r="G201" s="129"/>
      <c r="H201" s="599">
        <v>0</v>
      </c>
      <c r="I201" s="599"/>
      <c r="J201" s="599">
        <v>0</v>
      </c>
      <c r="K201" s="599"/>
      <c r="L201" s="599">
        <v>0</v>
      </c>
      <c r="M201" s="599"/>
      <c r="N201" s="599">
        <v>0</v>
      </c>
      <c r="O201" s="599"/>
      <c r="P201" s="599">
        <v>0</v>
      </c>
      <c r="Q201" s="599"/>
      <c r="R201" s="599">
        <v>0</v>
      </c>
      <c r="S201" s="599"/>
      <c r="T201" s="599">
        <v>0</v>
      </c>
      <c r="U201" s="599"/>
      <c r="V201" s="599">
        <v>0</v>
      </c>
      <c r="W201" s="599"/>
      <c r="X201" s="599">
        <v>0</v>
      </c>
      <c r="Y201" s="599"/>
      <c r="Z201" s="567">
        <f t="shared" si="7"/>
        <v>0</v>
      </c>
      <c r="AA201" s="568"/>
      <c r="AB201" s="569"/>
    </row>
    <row r="202" spans="1:28" x14ac:dyDescent="0.2">
      <c r="A202" s="130" t="s">
        <v>46</v>
      </c>
      <c r="B202" s="131"/>
      <c r="C202" s="131"/>
      <c r="D202" s="131"/>
      <c r="E202" s="131"/>
      <c r="F202" s="131"/>
      <c r="G202" s="132"/>
      <c r="H202" s="593">
        <v>0</v>
      </c>
      <c r="I202" s="593"/>
      <c r="J202" s="593">
        <v>0</v>
      </c>
      <c r="K202" s="593"/>
      <c r="L202" s="593">
        <v>0</v>
      </c>
      <c r="M202" s="593"/>
      <c r="N202" s="593">
        <v>0</v>
      </c>
      <c r="O202" s="593"/>
      <c r="P202" s="593">
        <v>0</v>
      </c>
      <c r="Q202" s="593"/>
      <c r="R202" s="593">
        <v>0</v>
      </c>
      <c r="S202" s="593"/>
      <c r="T202" s="593">
        <v>0</v>
      </c>
      <c r="U202" s="593"/>
      <c r="V202" s="593">
        <v>0</v>
      </c>
      <c r="W202" s="593"/>
      <c r="X202" s="593">
        <v>0</v>
      </c>
      <c r="Y202" s="593"/>
      <c r="Z202" s="587">
        <f t="shared" si="7"/>
        <v>0</v>
      </c>
      <c r="AA202" s="588"/>
      <c r="AB202" s="589"/>
    </row>
    <row r="203" spans="1:28" x14ac:dyDescent="0.2">
      <c r="A203" s="130" t="s">
        <v>47</v>
      </c>
      <c r="B203" s="131"/>
      <c r="C203" s="131"/>
      <c r="D203" s="131"/>
      <c r="E203" s="131"/>
      <c r="F203" s="131"/>
      <c r="G203" s="132"/>
      <c r="H203" s="593">
        <v>0</v>
      </c>
      <c r="I203" s="593"/>
      <c r="J203" s="593">
        <v>0</v>
      </c>
      <c r="K203" s="593"/>
      <c r="L203" s="593">
        <v>0</v>
      </c>
      <c r="M203" s="593"/>
      <c r="N203" s="593">
        <v>0</v>
      </c>
      <c r="O203" s="593"/>
      <c r="P203" s="593">
        <v>0</v>
      </c>
      <c r="Q203" s="593"/>
      <c r="R203" s="593">
        <v>0</v>
      </c>
      <c r="S203" s="593"/>
      <c r="T203" s="593">
        <v>0</v>
      </c>
      <c r="U203" s="593"/>
      <c r="V203" s="593">
        <v>0</v>
      </c>
      <c r="W203" s="593"/>
      <c r="X203" s="593">
        <v>0</v>
      </c>
      <c r="Y203" s="593"/>
      <c r="Z203" s="587">
        <f t="shared" si="7"/>
        <v>0</v>
      </c>
      <c r="AA203" s="588"/>
      <c r="AB203" s="589"/>
    </row>
    <row r="204" spans="1:28" x14ac:dyDescent="0.2">
      <c r="A204" s="130" t="s">
        <v>416</v>
      </c>
      <c r="B204" s="131"/>
      <c r="C204" s="131"/>
      <c r="D204" s="131"/>
      <c r="E204" s="131"/>
      <c r="F204" s="131"/>
      <c r="G204" s="132"/>
      <c r="H204" s="625">
        <f>SUM(H201:I203)</f>
        <v>0</v>
      </c>
      <c r="I204" s="625"/>
      <c r="J204" s="625">
        <f>SUM(J201:K203)</f>
        <v>0</v>
      </c>
      <c r="K204" s="625"/>
      <c r="L204" s="625">
        <f>SUM(L201:M203)</f>
        <v>0</v>
      </c>
      <c r="M204" s="625"/>
      <c r="N204" s="625">
        <f>SUM(N201:O203)</f>
        <v>0</v>
      </c>
      <c r="O204" s="625"/>
      <c r="P204" s="625">
        <f>SUM(P201:Q203)</f>
        <v>0</v>
      </c>
      <c r="Q204" s="625"/>
      <c r="R204" s="625">
        <f>SUM(R201:S203)</f>
        <v>0</v>
      </c>
      <c r="S204" s="625"/>
      <c r="T204" s="625">
        <f>SUM(T201:U203)</f>
        <v>0</v>
      </c>
      <c r="U204" s="625"/>
      <c r="V204" s="625">
        <f>SUM(V201:W203)</f>
        <v>0</v>
      </c>
      <c r="W204" s="625"/>
      <c r="X204" s="625">
        <f>SUM(X201:Y203)</f>
        <v>0</v>
      </c>
      <c r="Y204" s="625"/>
      <c r="Z204" s="587">
        <f t="shared" si="7"/>
        <v>0</v>
      </c>
      <c r="AA204" s="588"/>
      <c r="AB204" s="589"/>
    </row>
    <row r="205" spans="1:28" x14ac:dyDescent="0.2">
      <c r="A205" s="142" t="s">
        <v>155</v>
      </c>
      <c r="B205" s="131"/>
      <c r="C205" s="131"/>
      <c r="D205" s="131"/>
      <c r="E205" s="131"/>
      <c r="F205" s="131"/>
      <c r="G205" s="132"/>
      <c r="H205" s="593">
        <v>0</v>
      </c>
      <c r="I205" s="593"/>
      <c r="J205" s="593">
        <v>0</v>
      </c>
      <c r="K205" s="593"/>
      <c r="L205" s="593">
        <v>0</v>
      </c>
      <c r="M205" s="593"/>
      <c r="N205" s="593">
        <v>0</v>
      </c>
      <c r="O205" s="593"/>
      <c r="P205" s="593">
        <v>0</v>
      </c>
      <c r="Q205" s="593"/>
      <c r="R205" s="593">
        <v>0</v>
      </c>
      <c r="S205" s="593"/>
      <c r="T205" s="593">
        <v>0</v>
      </c>
      <c r="U205" s="593"/>
      <c r="V205" s="593">
        <v>0</v>
      </c>
      <c r="W205" s="593"/>
      <c r="X205" s="593">
        <v>0</v>
      </c>
      <c r="Y205" s="593"/>
      <c r="Z205" s="587">
        <f t="shared" si="7"/>
        <v>0</v>
      </c>
      <c r="AA205" s="588"/>
      <c r="AB205" s="589"/>
    </row>
    <row r="206" spans="1:28" ht="13.5" thickBot="1" x14ac:dyDescent="0.25">
      <c r="A206" s="139" t="s">
        <v>417</v>
      </c>
      <c r="B206" s="140"/>
      <c r="C206" s="140"/>
      <c r="D206" s="140"/>
      <c r="E206" s="140"/>
      <c r="F206" s="140"/>
      <c r="G206" s="141"/>
      <c r="H206" s="602">
        <f>H200-H204-H205</f>
        <v>0</v>
      </c>
      <c r="I206" s="602"/>
      <c r="J206" s="602">
        <f>J200-J204-J205</f>
        <v>0</v>
      </c>
      <c r="K206" s="602"/>
      <c r="L206" s="602">
        <f>L200-L204-L205</f>
        <v>0</v>
      </c>
      <c r="M206" s="602"/>
      <c r="N206" s="602">
        <f>N200-N204-N205</f>
        <v>0</v>
      </c>
      <c r="O206" s="602"/>
      <c r="P206" s="602">
        <f>P200-P204-P205</f>
        <v>0</v>
      </c>
      <c r="Q206" s="602"/>
      <c r="R206" s="602">
        <f>R200-R204-R205</f>
        <v>0</v>
      </c>
      <c r="S206" s="602"/>
      <c r="T206" s="602">
        <f>T200-T204-T205</f>
        <v>0</v>
      </c>
      <c r="U206" s="602"/>
      <c r="V206" s="602">
        <f>V200-V204-V205</f>
        <v>0</v>
      </c>
      <c r="W206" s="602"/>
      <c r="X206" s="602">
        <f>X200-X204-X205</f>
        <v>0</v>
      </c>
      <c r="Y206" s="602"/>
      <c r="Z206" s="573">
        <f t="shared" si="7"/>
        <v>0</v>
      </c>
      <c r="AA206" s="574"/>
      <c r="AB206" s="575"/>
    </row>
    <row r="207" spans="1:28" ht="14.25" thickTop="1" thickBot="1" x14ac:dyDescent="0.25">
      <c r="H207" s="690"/>
      <c r="I207" s="690"/>
      <c r="J207" s="690"/>
      <c r="K207" s="690"/>
      <c r="L207" s="690"/>
      <c r="M207" s="690"/>
      <c r="N207" s="690"/>
      <c r="O207" s="690"/>
      <c r="P207" s="690"/>
      <c r="Q207" s="690"/>
      <c r="R207" s="690"/>
      <c r="S207" s="690"/>
      <c r="T207" s="690"/>
      <c r="U207" s="690"/>
      <c r="V207" s="690"/>
      <c r="W207" s="690"/>
      <c r="X207" s="690"/>
      <c r="Y207" s="690"/>
      <c r="Z207" s="691"/>
      <c r="AA207" s="691"/>
      <c r="AB207" s="691"/>
    </row>
    <row r="208" spans="1:28" ht="14.25" thickTop="1" thickBot="1" x14ac:dyDescent="0.25">
      <c r="A208" s="122" t="s">
        <v>418</v>
      </c>
      <c r="B208" s="123"/>
      <c r="C208" s="123"/>
      <c r="D208" s="123"/>
      <c r="E208" s="123"/>
      <c r="F208" s="123"/>
      <c r="G208" s="123"/>
      <c r="H208" s="623" t="str">
        <f>$H$6</f>
        <v>2011-2012</v>
      </c>
      <c r="I208" s="623"/>
      <c r="J208" s="623" t="str">
        <f>$H$6</f>
        <v>2011-2012</v>
      </c>
      <c r="K208" s="623"/>
      <c r="L208" s="623" t="str">
        <f>$H$6</f>
        <v>2011-2012</v>
      </c>
      <c r="M208" s="623"/>
      <c r="N208" s="652" t="str">
        <f>$H$6</f>
        <v>2011-2012</v>
      </c>
      <c r="O208" s="623"/>
      <c r="P208" s="623" t="str">
        <f>$H$6</f>
        <v>2011-2012</v>
      </c>
      <c r="Q208" s="623"/>
      <c r="R208" s="623" t="str">
        <f>$H$6</f>
        <v>2011-2012</v>
      </c>
      <c r="S208" s="623"/>
      <c r="T208" s="623" t="str">
        <f>$H$6</f>
        <v>2011-2012</v>
      </c>
      <c r="U208" s="623"/>
      <c r="V208" s="623" t="str">
        <f>$H$6</f>
        <v>2011-2012</v>
      </c>
      <c r="W208" s="623"/>
      <c r="X208" s="623" t="str">
        <f>$H$6</f>
        <v>2011-2012</v>
      </c>
      <c r="Y208" s="623"/>
      <c r="Z208" s="591"/>
      <c r="AA208" s="591"/>
      <c r="AB208" s="592"/>
    </row>
    <row r="209" spans="1:28" ht="14.25" thickTop="1" thickBot="1" x14ac:dyDescent="0.25">
      <c r="A209" s="105" t="s">
        <v>414</v>
      </c>
      <c r="B209" s="106"/>
      <c r="C209" s="106"/>
      <c r="D209" s="106"/>
      <c r="E209" s="106"/>
      <c r="F209" s="106"/>
      <c r="G209" s="106"/>
      <c r="H209" s="689" t="s">
        <v>40</v>
      </c>
      <c r="I209" s="689"/>
      <c r="J209" s="591" t="s">
        <v>40</v>
      </c>
      <c r="K209" s="591"/>
      <c r="L209" s="591" t="s">
        <v>40</v>
      </c>
      <c r="M209" s="592"/>
      <c r="N209" s="689" t="s">
        <v>40</v>
      </c>
      <c r="O209" s="689"/>
      <c r="P209" s="591" t="s">
        <v>40</v>
      </c>
      <c r="Q209" s="591"/>
      <c r="R209" s="689" t="s">
        <v>40</v>
      </c>
      <c r="S209" s="689"/>
      <c r="T209" s="591" t="s">
        <v>40</v>
      </c>
      <c r="U209" s="591"/>
      <c r="V209" s="689" t="s">
        <v>40</v>
      </c>
      <c r="W209" s="689"/>
      <c r="X209" s="591" t="s">
        <v>40</v>
      </c>
      <c r="Y209" s="591"/>
      <c r="Z209" s="590" t="s">
        <v>158</v>
      </c>
      <c r="AA209" s="591"/>
      <c r="AB209" s="592"/>
    </row>
    <row r="210" spans="1:28" ht="13.5" thickTop="1" x14ac:dyDescent="0.2">
      <c r="A210" s="127" t="str">
        <f>A155</f>
        <v>Warrants Outstanding 6-30-2011 of Year in Caption</v>
      </c>
      <c r="B210" s="128"/>
      <c r="C210" s="128"/>
      <c r="D210" s="128"/>
      <c r="E210" s="128"/>
      <c r="F210" s="128"/>
      <c r="G210" s="129"/>
      <c r="H210" s="593">
        <v>0</v>
      </c>
      <c r="I210" s="593"/>
      <c r="J210" s="593">
        <v>0</v>
      </c>
      <c r="K210" s="593"/>
      <c r="L210" s="593">
        <v>0</v>
      </c>
      <c r="M210" s="593"/>
      <c r="N210" s="593">
        <v>0</v>
      </c>
      <c r="O210" s="593"/>
      <c r="P210" s="593">
        <v>0</v>
      </c>
      <c r="Q210" s="593"/>
      <c r="R210" s="593">
        <v>0</v>
      </c>
      <c r="S210" s="593"/>
      <c r="T210" s="593">
        <v>0</v>
      </c>
      <c r="U210" s="593"/>
      <c r="V210" s="593">
        <v>0</v>
      </c>
      <c r="W210" s="593"/>
      <c r="X210" s="593">
        <v>0</v>
      </c>
      <c r="Y210" s="593"/>
      <c r="Z210" s="567">
        <f t="shared" ref="Z210:Z218" si="8">SUM(H210:Y210)</f>
        <v>0</v>
      </c>
      <c r="AA210" s="568"/>
      <c r="AB210" s="569"/>
    </row>
    <row r="211" spans="1:28" x14ac:dyDescent="0.2">
      <c r="A211" s="130" t="s">
        <v>159</v>
      </c>
      <c r="B211" s="131"/>
      <c r="C211" s="131"/>
      <c r="D211" s="131"/>
      <c r="E211" s="131"/>
      <c r="F211" s="131"/>
      <c r="G211" s="132"/>
      <c r="H211" s="593">
        <v>0</v>
      </c>
      <c r="I211" s="593"/>
      <c r="J211" s="593">
        <v>0</v>
      </c>
      <c r="K211" s="593"/>
      <c r="L211" s="593">
        <v>0</v>
      </c>
      <c r="M211" s="593"/>
      <c r="N211" s="593">
        <v>0</v>
      </c>
      <c r="O211" s="593"/>
      <c r="P211" s="593">
        <v>0</v>
      </c>
      <c r="Q211" s="593"/>
      <c r="R211" s="593">
        <v>0</v>
      </c>
      <c r="S211" s="593"/>
      <c r="T211" s="593">
        <v>0</v>
      </c>
      <c r="U211" s="593"/>
      <c r="V211" s="593">
        <v>0</v>
      </c>
      <c r="W211" s="593"/>
      <c r="X211" s="593">
        <v>0</v>
      </c>
      <c r="Y211" s="593"/>
      <c r="Z211" s="587">
        <f t="shared" si="8"/>
        <v>0</v>
      </c>
      <c r="AA211" s="588"/>
      <c r="AB211" s="589"/>
    </row>
    <row r="212" spans="1:28" ht="13.5" thickBot="1" x14ac:dyDescent="0.25">
      <c r="A212" s="139" t="s">
        <v>158</v>
      </c>
      <c r="B212" s="140"/>
      <c r="C212" s="140"/>
      <c r="D212" s="140"/>
      <c r="E212" s="140"/>
      <c r="F212" s="140"/>
      <c r="G212" s="141"/>
      <c r="H212" s="602">
        <f>SUM(H210:I211)</f>
        <v>0</v>
      </c>
      <c r="I212" s="602"/>
      <c r="J212" s="602">
        <f>SUM(J210:K211)</f>
        <v>0</v>
      </c>
      <c r="K212" s="602"/>
      <c r="L212" s="602">
        <f>SUM(L210:M211)</f>
        <v>0</v>
      </c>
      <c r="M212" s="602"/>
      <c r="N212" s="602">
        <f>SUM(N210:O211)</f>
        <v>0</v>
      </c>
      <c r="O212" s="602"/>
      <c r="P212" s="602">
        <f>SUM(P210:Q211)</f>
        <v>0</v>
      </c>
      <c r="Q212" s="602"/>
      <c r="R212" s="602">
        <f>SUM(R210:S211)</f>
        <v>0</v>
      </c>
      <c r="S212" s="602"/>
      <c r="T212" s="602">
        <f>SUM(T210:U211)</f>
        <v>0</v>
      </c>
      <c r="U212" s="602"/>
      <c r="V212" s="602">
        <f>SUM(V210:W211)</f>
        <v>0</v>
      </c>
      <c r="W212" s="602"/>
      <c r="X212" s="602">
        <f>SUM(X210:Y211)</f>
        <v>0</v>
      </c>
      <c r="Y212" s="602"/>
      <c r="Z212" s="573">
        <f t="shared" si="8"/>
        <v>0</v>
      </c>
      <c r="AA212" s="574"/>
      <c r="AB212" s="575"/>
    </row>
    <row r="213" spans="1:28" ht="13.5" thickTop="1" x14ac:dyDescent="0.2">
      <c r="A213" s="127" t="s">
        <v>160</v>
      </c>
      <c r="B213" s="128"/>
      <c r="C213" s="128"/>
      <c r="D213" s="128"/>
      <c r="E213" s="128"/>
      <c r="F213" s="128"/>
      <c r="G213" s="129"/>
      <c r="H213" s="599">
        <v>0</v>
      </c>
      <c r="I213" s="599"/>
      <c r="J213" s="599">
        <v>0</v>
      </c>
      <c r="K213" s="599"/>
      <c r="L213" s="599">
        <v>0</v>
      </c>
      <c r="M213" s="599"/>
      <c r="N213" s="599">
        <v>0</v>
      </c>
      <c r="O213" s="599"/>
      <c r="P213" s="599">
        <v>0</v>
      </c>
      <c r="Q213" s="599"/>
      <c r="R213" s="599">
        <v>0</v>
      </c>
      <c r="S213" s="599"/>
      <c r="T213" s="599">
        <v>0</v>
      </c>
      <c r="U213" s="599"/>
      <c r="V213" s="599">
        <v>0</v>
      </c>
      <c r="W213" s="599"/>
      <c r="X213" s="599">
        <v>0</v>
      </c>
      <c r="Y213" s="599"/>
      <c r="Z213" s="567">
        <f t="shared" si="8"/>
        <v>0</v>
      </c>
      <c r="AA213" s="568"/>
      <c r="AB213" s="569"/>
    </row>
    <row r="214" spans="1:28" x14ac:dyDescent="0.2">
      <c r="A214" s="130" t="s">
        <v>419</v>
      </c>
      <c r="B214" s="131"/>
      <c r="C214" s="131"/>
      <c r="D214" s="131"/>
      <c r="E214" s="131"/>
      <c r="F214" s="131"/>
      <c r="G214" s="132"/>
      <c r="H214" s="593">
        <v>0</v>
      </c>
      <c r="I214" s="593"/>
      <c r="J214" s="593">
        <v>0</v>
      </c>
      <c r="K214" s="593"/>
      <c r="L214" s="593">
        <v>0</v>
      </c>
      <c r="M214" s="593"/>
      <c r="N214" s="593">
        <v>0</v>
      </c>
      <c r="O214" s="593"/>
      <c r="P214" s="593">
        <v>0</v>
      </c>
      <c r="Q214" s="593"/>
      <c r="R214" s="593">
        <v>0</v>
      </c>
      <c r="S214" s="593"/>
      <c r="T214" s="593">
        <v>0</v>
      </c>
      <c r="U214" s="593"/>
      <c r="V214" s="593">
        <v>0</v>
      </c>
      <c r="W214" s="593"/>
      <c r="X214" s="593">
        <v>0</v>
      </c>
      <c r="Y214" s="593"/>
      <c r="Z214" s="587">
        <f t="shared" si="8"/>
        <v>0</v>
      </c>
      <c r="AA214" s="588"/>
      <c r="AB214" s="589"/>
    </row>
    <row r="215" spans="1:28" x14ac:dyDescent="0.2">
      <c r="A215" s="130" t="s">
        <v>162</v>
      </c>
      <c r="B215" s="131"/>
      <c r="C215" s="131"/>
      <c r="D215" s="131"/>
      <c r="E215" s="131"/>
      <c r="F215" s="131"/>
      <c r="G215" s="132"/>
      <c r="H215" s="593">
        <v>0</v>
      </c>
      <c r="I215" s="593"/>
      <c r="J215" s="593">
        <v>0</v>
      </c>
      <c r="K215" s="593"/>
      <c r="L215" s="593">
        <v>0</v>
      </c>
      <c r="M215" s="593"/>
      <c r="N215" s="593">
        <v>0</v>
      </c>
      <c r="O215" s="593"/>
      <c r="P215" s="593">
        <v>0</v>
      </c>
      <c r="Q215" s="593"/>
      <c r="R215" s="593">
        <v>0</v>
      </c>
      <c r="S215" s="593"/>
      <c r="T215" s="593">
        <v>0</v>
      </c>
      <c r="U215" s="593"/>
      <c r="V215" s="593">
        <v>0</v>
      </c>
      <c r="W215" s="593"/>
      <c r="X215" s="593">
        <v>0</v>
      </c>
      <c r="Y215" s="593"/>
      <c r="Z215" s="587">
        <f t="shared" si="8"/>
        <v>0</v>
      </c>
      <c r="AA215" s="588"/>
      <c r="AB215" s="589"/>
    </row>
    <row r="216" spans="1:28" x14ac:dyDescent="0.2">
      <c r="A216" s="130" t="s">
        <v>163</v>
      </c>
      <c r="B216" s="131"/>
      <c r="C216" s="131"/>
      <c r="D216" s="131"/>
      <c r="E216" s="131"/>
      <c r="F216" s="131"/>
      <c r="G216" s="132"/>
      <c r="H216" s="593">
        <v>0</v>
      </c>
      <c r="I216" s="593"/>
      <c r="J216" s="593">
        <v>0</v>
      </c>
      <c r="K216" s="593"/>
      <c r="L216" s="593">
        <v>0</v>
      </c>
      <c r="M216" s="593"/>
      <c r="N216" s="593">
        <v>0</v>
      </c>
      <c r="O216" s="593"/>
      <c r="P216" s="593">
        <v>0</v>
      </c>
      <c r="Q216" s="593"/>
      <c r="R216" s="593">
        <v>0</v>
      </c>
      <c r="S216" s="593"/>
      <c r="T216" s="593">
        <v>0</v>
      </c>
      <c r="U216" s="593"/>
      <c r="V216" s="593">
        <v>0</v>
      </c>
      <c r="W216" s="593"/>
      <c r="X216" s="593">
        <v>0</v>
      </c>
      <c r="Y216" s="593"/>
      <c r="Z216" s="587">
        <f t="shared" si="8"/>
        <v>0</v>
      </c>
      <c r="AA216" s="588"/>
      <c r="AB216" s="589"/>
    </row>
    <row r="217" spans="1:28" ht="13.5" thickBot="1" x14ac:dyDescent="0.25">
      <c r="A217" s="139" t="s">
        <v>164</v>
      </c>
      <c r="B217" s="140"/>
      <c r="C217" s="140"/>
      <c r="D217" s="140"/>
      <c r="E217" s="140"/>
      <c r="F217" s="140"/>
      <c r="G217" s="141"/>
      <c r="H217" s="629">
        <f>SUM(H213:I216)</f>
        <v>0</v>
      </c>
      <c r="I217" s="629"/>
      <c r="J217" s="629">
        <f>SUM(J213:K216)</f>
        <v>0</v>
      </c>
      <c r="K217" s="629"/>
      <c r="L217" s="629">
        <f>SUM(L213:M216)</f>
        <v>0</v>
      </c>
      <c r="M217" s="629"/>
      <c r="N217" s="629">
        <f>SUM(N213:O216)</f>
        <v>0</v>
      </c>
      <c r="O217" s="629"/>
      <c r="P217" s="629">
        <f>SUM(P213:Q216)</f>
        <v>0</v>
      </c>
      <c r="Q217" s="629"/>
      <c r="R217" s="629">
        <f>SUM(R213:S216)</f>
        <v>0</v>
      </c>
      <c r="S217" s="629"/>
      <c r="T217" s="629">
        <f>SUM(T213:U216)</f>
        <v>0</v>
      </c>
      <c r="U217" s="629"/>
      <c r="V217" s="629">
        <f>SUM(V213:W216)</f>
        <v>0</v>
      </c>
      <c r="W217" s="629"/>
      <c r="X217" s="629">
        <f>SUM(X213:Y216)</f>
        <v>0</v>
      </c>
      <c r="Y217" s="629"/>
      <c r="Z217" s="573">
        <f t="shared" si="8"/>
        <v>0</v>
      </c>
      <c r="AA217" s="574"/>
      <c r="AB217" s="575"/>
    </row>
    <row r="218" spans="1:28" ht="14.25" thickTop="1" thickBot="1" x14ac:dyDescent="0.25">
      <c r="A218" s="122" t="str">
        <f>A163</f>
        <v>BALANCE WARRANTS OUTSTANDING JUNE 30, 2012</v>
      </c>
      <c r="B218" s="123"/>
      <c r="C218" s="123"/>
      <c r="D218" s="123"/>
      <c r="E218" s="123"/>
      <c r="F218" s="123"/>
      <c r="G218" s="124"/>
      <c r="H218" s="628">
        <f>H212-H217</f>
        <v>0</v>
      </c>
      <c r="I218" s="628"/>
      <c r="J218" s="628">
        <f>J212-J217</f>
        <v>0</v>
      </c>
      <c r="K218" s="628"/>
      <c r="L218" s="628">
        <f>L212-L217</f>
        <v>0</v>
      </c>
      <c r="M218" s="628"/>
      <c r="N218" s="628">
        <f>N212-N217</f>
        <v>0</v>
      </c>
      <c r="O218" s="628"/>
      <c r="P218" s="628">
        <f>P212-P217</f>
        <v>0</v>
      </c>
      <c r="Q218" s="628"/>
      <c r="R218" s="628">
        <f>R212-R217</f>
        <v>0</v>
      </c>
      <c r="S218" s="628"/>
      <c r="T218" s="628">
        <f>T212-T217</f>
        <v>0</v>
      </c>
      <c r="U218" s="628"/>
      <c r="V218" s="628">
        <f>V212-V217</f>
        <v>0</v>
      </c>
      <c r="W218" s="628"/>
      <c r="X218" s="628">
        <f>X212-X217</f>
        <v>0</v>
      </c>
      <c r="Y218" s="628"/>
      <c r="Z218" s="590">
        <f t="shared" si="8"/>
        <v>0</v>
      </c>
      <c r="AA218" s="591"/>
      <c r="AB218" s="592"/>
    </row>
    <row r="219" spans="1:28" ht="13.5" thickTop="1" x14ac:dyDescent="0.2">
      <c r="A219" s="157" t="str">
        <f>A164</f>
        <v>S.A.&amp;I. Form 2651R99 Entity: City Name City, 99</v>
      </c>
      <c r="H219" s="619"/>
      <c r="I219" s="619"/>
      <c r="J219" s="215"/>
      <c r="K219" s="639">
        <f ca="1">Coversheets!$BI$50</f>
        <v>41858.327887268519</v>
      </c>
      <c r="L219" s="639"/>
      <c r="M219" s="639"/>
      <c r="N219" s="208" t="str">
        <f>A219</f>
        <v>S.A.&amp;I. Form 2651R99 Entity: City Name City, 99</v>
      </c>
      <c r="Z219" s="639">
        <f ca="1">Coversheets!$BI$50</f>
        <v>41858.327887268519</v>
      </c>
      <c r="AA219" s="639"/>
      <c r="AB219" s="639"/>
    </row>
    <row r="220" spans="1:28" x14ac:dyDescent="0.2">
      <c r="A220" s="157"/>
      <c r="H220" s="112"/>
      <c r="I220" s="112"/>
      <c r="J220" s="88"/>
      <c r="K220" s="274"/>
      <c r="L220" s="274"/>
      <c r="M220" s="274"/>
      <c r="N220" s="208"/>
      <c r="Z220" s="274"/>
      <c r="AA220" s="274"/>
      <c r="AB220" s="274"/>
    </row>
    <row r="221" spans="1:28" ht="15" x14ac:dyDescent="0.25">
      <c r="A221" s="632" t="str">
        <f>"SPECIAL REVENUE FUND ACCOUNTS COVERING THE PERIOD JULY 1, "&amp;Help!$C$17&amp;", to JUNE 30, "&amp;Help!$C$17+1</f>
        <v>SPECIAL REVENUE FUND ACCOUNTS COVERING THE PERIOD JULY 1, 2011, to JUNE 30, 2012</v>
      </c>
      <c r="B221" s="632"/>
      <c r="C221" s="632"/>
      <c r="D221" s="632"/>
      <c r="E221" s="632"/>
      <c r="F221" s="632"/>
      <c r="G221" s="632"/>
      <c r="H221" s="632"/>
      <c r="I221" s="632"/>
      <c r="J221" s="632"/>
      <c r="K221" s="632"/>
      <c r="L221" s="632"/>
      <c r="M221" s="632"/>
      <c r="N221" s="632" t="str">
        <f>A221</f>
        <v>SPECIAL REVENUE FUND ACCOUNTS COVERING THE PERIOD JULY 1, 2011, to JUNE 30, 2012</v>
      </c>
      <c r="O221" s="632"/>
      <c r="P221" s="632"/>
      <c r="Q221" s="632"/>
      <c r="R221" s="632"/>
      <c r="S221" s="632"/>
      <c r="T221" s="632"/>
      <c r="U221" s="632"/>
      <c r="V221" s="632"/>
      <c r="W221" s="632"/>
      <c r="X221" s="632"/>
      <c r="Y221" s="632"/>
      <c r="Z221" s="632"/>
      <c r="AA221" s="632"/>
      <c r="AB221" s="632"/>
    </row>
    <row r="222" spans="1:28" ht="15" x14ac:dyDescent="0.25">
      <c r="A222" s="632" t="str">
        <f>"ESTIMATE OF NEEDS FOR "&amp;Help!$C$17+1&amp;"-"&amp;Help!$C$17+2</f>
        <v>ESTIMATE OF NEEDS FOR 2012-2013</v>
      </c>
      <c r="B222" s="632"/>
      <c r="C222" s="632"/>
      <c r="D222" s="632"/>
      <c r="E222" s="632"/>
      <c r="F222" s="632"/>
      <c r="G222" s="632"/>
      <c r="H222" s="632"/>
      <c r="I222" s="632"/>
      <c r="J222" s="632"/>
      <c r="K222" s="632"/>
      <c r="L222" s="632"/>
      <c r="M222" s="632"/>
      <c r="N222" s="632" t="str">
        <f>A222</f>
        <v>ESTIMATE OF NEEDS FOR 2012-2013</v>
      </c>
      <c r="O222" s="632"/>
      <c r="P222" s="632"/>
      <c r="Q222" s="632"/>
      <c r="R222" s="632"/>
      <c r="S222" s="632"/>
      <c r="T222" s="632"/>
      <c r="U222" s="632"/>
      <c r="V222" s="632"/>
      <c r="W222" s="632"/>
      <c r="X222" s="632"/>
      <c r="Y222" s="632"/>
      <c r="Z222" s="632"/>
      <c r="AA222" s="632"/>
      <c r="AB222" s="632"/>
    </row>
    <row r="223" spans="1:28" ht="13.5" thickBot="1" x14ac:dyDescent="0.25">
      <c r="A223" s="81" t="s">
        <v>411</v>
      </c>
      <c r="M223" s="121" t="s">
        <v>29</v>
      </c>
      <c r="N223" s="81" t="s">
        <v>411</v>
      </c>
      <c r="Z223" s="121"/>
      <c r="AB223" s="121">
        <v>1</v>
      </c>
    </row>
    <row r="224" spans="1:28" ht="13.5" thickTop="1" x14ac:dyDescent="0.2">
      <c r="A224" s="92" t="s">
        <v>412</v>
      </c>
      <c r="B224" s="93"/>
      <c r="C224" s="93"/>
      <c r="D224" s="93"/>
      <c r="E224" s="93"/>
      <c r="F224" s="93"/>
      <c r="G224" s="93"/>
      <c r="H224" s="621"/>
      <c r="I224" s="621"/>
      <c r="J224" s="621"/>
      <c r="K224" s="621"/>
      <c r="L224" s="621"/>
      <c r="M224" s="621"/>
      <c r="N224" s="608"/>
      <c r="O224" s="621"/>
      <c r="P224" s="621"/>
      <c r="Q224" s="621"/>
      <c r="R224" s="621"/>
      <c r="S224" s="621"/>
      <c r="T224" s="621"/>
      <c r="U224" s="621"/>
      <c r="V224" s="621"/>
      <c r="W224" s="621"/>
      <c r="X224" s="621"/>
      <c r="Y224" s="621"/>
      <c r="Z224" s="93"/>
      <c r="AA224" s="93"/>
      <c r="AB224" s="110"/>
    </row>
    <row r="225" spans="1:28" ht="13.5" thickBot="1" x14ac:dyDescent="0.25">
      <c r="A225" s="105"/>
      <c r="B225" s="106"/>
      <c r="C225" s="106"/>
      <c r="D225" s="106"/>
      <c r="E225" s="106"/>
      <c r="F225" s="106"/>
      <c r="G225" s="106"/>
      <c r="H225" s="596" t="s">
        <v>413</v>
      </c>
      <c r="I225" s="596"/>
      <c r="J225" s="596" t="s">
        <v>413</v>
      </c>
      <c r="K225" s="596"/>
      <c r="L225" s="596" t="s">
        <v>413</v>
      </c>
      <c r="M225" s="597"/>
      <c r="N225" s="636" t="s">
        <v>413</v>
      </c>
      <c r="O225" s="596"/>
      <c r="P225" s="596" t="s">
        <v>413</v>
      </c>
      <c r="Q225" s="596"/>
      <c r="R225" s="596" t="s">
        <v>413</v>
      </c>
      <c r="S225" s="596"/>
      <c r="T225" s="596" t="s">
        <v>413</v>
      </c>
      <c r="U225" s="596"/>
      <c r="V225" s="596" t="s">
        <v>413</v>
      </c>
      <c r="W225" s="596"/>
      <c r="X225" s="596" t="s">
        <v>413</v>
      </c>
      <c r="Y225" s="596"/>
      <c r="Z225" s="596"/>
      <c r="AA225" s="596"/>
      <c r="AB225" s="597"/>
    </row>
    <row r="226" spans="1:28" ht="14.25" thickTop="1" thickBot="1" x14ac:dyDescent="0.25">
      <c r="A226" s="122" t="str">
        <f>"Schedule 1, Detail of Bond and Coupon Indebtedness as of June 30, "&amp;Help!$C$17+1</f>
        <v>Schedule 1, Detail of Bond and Coupon Indebtedness as of June 30, 2012</v>
      </c>
      <c r="B226" s="123"/>
      <c r="C226" s="123"/>
      <c r="D226" s="123"/>
      <c r="E226" s="123"/>
      <c r="F226" s="123"/>
      <c r="G226" s="123"/>
      <c r="H226" s="623" t="str">
        <f>Help!$C$17&amp;"-"&amp;Help!$C$17+1</f>
        <v>2011-2012</v>
      </c>
      <c r="I226" s="623"/>
      <c r="J226" s="623" t="str">
        <f>$H$6</f>
        <v>2011-2012</v>
      </c>
      <c r="K226" s="623"/>
      <c r="L226" s="623" t="str">
        <f>H226</f>
        <v>2011-2012</v>
      </c>
      <c r="M226" s="623"/>
      <c r="N226" s="652" t="str">
        <f>$H$6</f>
        <v>2011-2012</v>
      </c>
      <c r="O226" s="623"/>
      <c r="P226" s="623" t="str">
        <f>$H$6</f>
        <v>2011-2012</v>
      </c>
      <c r="Q226" s="623"/>
      <c r="R226" s="623" t="str">
        <f>$H$6</f>
        <v>2011-2012</v>
      </c>
      <c r="S226" s="623"/>
      <c r="T226" s="623" t="str">
        <f>$H$6</f>
        <v>2011-2012</v>
      </c>
      <c r="U226" s="623"/>
      <c r="V226" s="623" t="str">
        <f>$H$6</f>
        <v>2011-2012</v>
      </c>
      <c r="W226" s="623"/>
      <c r="X226" s="623" t="str">
        <f>$H$6</f>
        <v>2011-2012</v>
      </c>
      <c r="Y226" s="623"/>
      <c r="Z226" s="623"/>
      <c r="AA226" s="623"/>
      <c r="AB226" s="627"/>
    </row>
    <row r="227" spans="1:28" ht="14.25" thickTop="1" thickBot="1" x14ac:dyDescent="0.25">
      <c r="A227" s="122" t="s">
        <v>414</v>
      </c>
      <c r="B227" s="123"/>
      <c r="C227" s="123"/>
      <c r="D227" s="123"/>
      <c r="E227" s="123"/>
      <c r="F227" s="123"/>
      <c r="G227" s="123"/>
      <c r="H227" s="623" t="s">
        <v>40</v>
      </c>
      <c r="I227" s="623"/>
      <c r="J227" s="623" t="s">
        <v>40</v>
      </c>
      <c r="K227" s="623"/>
      <c r="L227" s="623" t="s">
        <v>40</v>
      </c>
      <c r="M227" s="627"/>
      <c r="N227" s="623" t="s">
        <v>40</v>
      </c>
      <c r="O227" s="623"/>
      <c r="P227" s="623" t="s">
        <v>40</v>
      </c>
      <c r="Q227" s="623"/>
      <c r="R227" s="623" t="s">
        <v>40</v>
      </c>
      <c r="S227" s="623"/>
      <c r="T227" s="623" t="s">
        <v>40</v>
      </c>
      <c r="U227" s="623"/>
      <c r="V227" s="623" t="s">
        <v>40</v>
      </c>
      <c r="W227" s="623"/>
      <c r="X227" s="623" t="s">
        <v>40</v>
      </c>
      <c r="Y227" s="623"/>
      <c r="Z227" s="652" t="s">
        <v>51</v>
      </c>
      <c r="AA227" s="623"/>
      <c r="AB227" s="627"/>
    </row>
    <row r="228" spans="1:28" ht="13.5" thickTop="1" x14ac:dyDescent="0.2">
      <c r="A228" s="92" t="s">
        <v>41</v>
      </c>
      <c r="B228" s="93"/>
      <c r="C228" s="93"/>
      <c r="D228" s="93"/>
      <c r="E228" s="93"/>
      <c r="F228" s="93"/>
      <c r="G228" s="110"/>
      <c r="H228" s="699"/>
      <c r="I228" s="699"/>
      <c r="J228" s="699"/>
      <c r="K228" s="699"/>
      <c r="L228" s="699"/>
      <c r="M228" s="699"/>
      <c r="N228" s="699"/>
      <c r="O228" s="699"/>
      <c r="P228" s="699"/>
      <c r="Q228" s="699"/>
      <c r="R228" s="699"/>
      <c r="S228" s="699"/>
      <c r="T228" s="699"/>
      <c r="U228" s="699"/>
      <c r="V228" s="699"/>
      <c r="W228" s="699"/>
      <c r="X228" s="699"/>
      <c r="Y228" s="699"/>
      <c r="Z228" s="693"/>
      <c r="AA228" s="694"/>
      <c r="AB228" s="695"/>
    </row>
    <row r="229" spans="1:28" x14ac:dyDescent="0.2">
      <c r="A229" s="133" t="str">
        <f>"Cash Balance June 30, "&amp;Help!$C$17+1</f>
        <v>Cash Balance June 30, 2012</v>
      </c>
      <c r="B229" s="116"/>
      <c r="C229" s="116"/>
      <c r="D229" s="116"/>
      <c r="E229" s="116"/>
      <c r="F229" s="116"/>
      <c r="G229" s="138"/>
      <c r="H229" s="624">
        <f>H255</f>
        <v>0</v>
      </c>
      <c r="I229" s="624"/>
      <c r="J229" s="624">
        <f>J255</f>
        <v>0</v>
      </c>
      <c r="K229" s="624"/>
      <c r="L229" s="624">
        <f>L255</f>
        <v>0</v>
      </c>
      <c r="M229" s="624"/>
      <c r="N229" s="624">
        <f>N255</f>
        <v>0</v>
      </c>
      <c r="O229" s="624"/>
      <c r="P229" s="624">
        <f>P255</f>
        <v>0</v>
      </c>
      <c r="Q229" s="624"/>
      <c r="R229" s="624">
        <f>R255</f>
        <v>0</v>
      </c>
      <c r="S229" s="624"/>
      <c r="T229" s="624">
        <f>T255</f>
        <v>0</v>
      </c>
      <c r="U229" s="624"/>
      <c r="V229" s="624">
        <f>V255</f>
        <v>0</v>
      </c>
      <c r="W229" s="624"/>
      <c r="X229" s="624">
        <f>X255</f>
        <v>0</v>
      </c>
      <c r="Y229" s="624"/>
      <c r="Z229" s="696">
        <f>SUM(H229:Y229)</f>
        <v>0</v>
      </c>
      <c r="AA229" s="697"/>
      <c r="AB229" s="698"/>
    </row>
    <row r="230" spans="1:28" x14ac:dyDescent="0.2">
      <c r="A230" s="145" t="s">
        <v>42</v>
      </c>
      <c r="B230" s="131"/>
      <c r="C230" s="131"/>
      <c r="D230" s="131"/>
      <c r="E230" s="131"/>
      <c r="F230" s="131"/>
      <c r="G230" s="132"/>
      <c r="H230" s="593">
        <v>0</v>
      </c>
      <c r="I230" s="593"/>
      <c r="J230" s="593">
        <v>0</v>
      </c>
      <c r="K230" s="593"/>
      <c r="L230" s="593">
        <v>0</v>
      </c>
      <c r="M230" s="593"/>
      <c r="N230" s="593">
        <v>0</v>
      </c>
      <c r="O230" s="593"/>
      <c r="P230" s="593">
        <v>0</v>
      </c>
      <c r="Q230" s="593"/>
      <c r="R230" s="593">
        <v>0</v>
      </c>
      <c r="S230" s="593"/>
      <c r="T230" s="593">
        <v>0</v>
      </c>
      <c r="U230" s="593"/>
      <c r="V230" s="593">
        <v>0</v>
      </c>
      <c r="W230" s="593"/>
      <c r="X230" s="593">
        <v>0</v>
      </c>
      <c r="Y230" s="593"/>
      <c r="Z230" s="570">
        <f>SUM(H230:Y230)</f>
        <v>0</v>
      </c>
      <c r="AA230" s="571"/>
      <c r="AB230" s="572"/>
    </row>
    <row r="231" spans="1:28" ht="13.5" thickBot="1" x14ac:dyDescent="0.25">
      <c r="A231" s="144" t="s">
        <v>43</v>
      </c>
      <c r="B231" s="140"/>
      <c r="C231" s="140"/>
      <c r="D231" s="140"/>
      <c r="E231" s="140"/>
      <c r="F231" s="140"/>
      <c r="G231" s="141"/>
      <c r="H231" s="629">
        <f>SUM(H229:I230)</f>
        <v>0</v>
      </c>
      <c r="I231" s="629"/>
      <c r="J231" s="629">
        <f>SUM(J229:K230)</f>
        <v>0</v>
      </c>
      <c r="K231" s="629"/>
      <c r="L231" s="629">
        <f>SUM(L229:M230)</f>
        <v>0</v>
      </c>
      <c r="M231" s="629"/>
      <c r="N231" s="629">
        <f>SUM(N229:O230)</f>
        <v>0</v>
      </c>
      <c r="O231" s="629"/>
      <c r="P231" s="629">
        <f>SUM(P229:Q230)</f>
        <v>0</v>
      </c>
      <c r="Q231" s="629"/>
      <c r="R231" s="629">
        <f>SUM(R229:S230)</f>
        <v>0</v>
      </c>
      <c r="S231" s="629"/>
      <c r="T231" s="629">
        <f>SUM(T229:U230)</f>
        <v>0</v>
      </c>
      <c r="U231" s="629"/>
      <c r="V231" s="629">
        <f>SUM(V229:W230)</f>
        <v>0</v>
      </c>
      <c r="W231" s="629"/>
      <c r="X231" s="629">
        <f>SUM(X229:Y230)</f>
        <v>0</v>
      </c>
      <c r="Y231" s="629"/>
      <c r="Z231" s="573">
        <f>SUM(Z229:AB230)</f>
        <v>0</v>
      </c>
      <c r="AA231" s="574"/>
      <c r="AB231" s="575"/>
    </row>
    <row r="232" spans="1:28" ht="13.5" thickTop="1" x14ac:dyDescent="0.2">
      <c r="A232" s="92" t="s">
        <v>44</v>
      </c>
      <c r="B232" s="93"/>
      <c r="C232" s="93"/>
      <c r="D232" s="93"/>
      <c r="E232" s="93"/>
      <c r="F232" s="93"/>
      <c r="G232" s="110"/>
      <c r="H232" s="692"/>
      <c r="I232" s="692"/>
      <c r="J232" s="692"/>
      <c r="K232" s="692"/>
      <c r="L232" s="692"/>
      <c r="M232" s="692"/>
      <c r="N232" s="692"/>
      <c r="O232" s="692"/>
      <c r="P232" s="692"/>
      <c r="Q232" s="692"/>
      <c r="R232" s="692"/>
      <c r="S232" s="692"/>
      <c r="T232" s="692"/>
      <c r="U232" s="692"/>
      <c r="V232" s="692"/>
      <c r="W232" s="692"/>
      <c r="X232" s="692"/>
      <c r="Y232" s="692"/>
      <c r="Z232" s="693"/>
      <c r="AA232" s="694"/>
      <c r="AB232" s="695"/>
    </row>
    <row r="233" spans="1:28" x14ac:dyDescent="0.2">
      <c r="A233" s="133" t="s">
        <v>45</v>
      </c>
      <c r="B233" s="116"/>
      <c r="C233" s="116"/>
      <c r="D233" s="116"/>
      <c r="E233" s="116"/>
      <c r="F233" s="116"/>
      <c r="G233" s="138"/>
      <c r="H233" s="624">
        <f>H256</f>
        <v>0</v>
      </c>
      <c r="I233" s="624"/>
      <c r="J233" s="624">
        <f>J256</f>
        <v>0</v>
      </c>
      <c r="K233" s="624"/>
      <c r="L233" s="624">
        <f>L256</f>
        <v>0</v>
      </c>
      <c r="M233" s="624"/>
      <c r="N233" s="624">
        <f>N256</f>
        <v>0</v>
      </c>
      <c r="O233" s="624"/>
      <c r="P233" s="624">
        <f>P256</f>
        <v>0</v>
      </c>
      <c r="Q233" s="624"/>
      <c r="R233" s="624">
        <f>R256</f>
        <v>0</v>
      </c>
      <c r="S233" s="624"/>
      <c r="T233" s="624">
        <f>T256</f>
        <v>0</v>
      </c>
      <c r="U233" s="624"/>
      <c r="V233" s="624">
        <f>V256</f>
        <v>0</v>
      </c>
      <c r="W233" s="624"/>
      <c r="X233" s="624">
        <f>X256</f>
        <v>0</v>
      </c>
      <c r="Y233" s="624"/>
      <c r="Z233" s="696">
        <f>SUM(H233:Y233)</f>
        <v>0</v>
      </c>
      <c r="AA233" s="697"/>
      <c r="AB233" s="698"/>
    </row>
    <row r="234" spans="1:28" x14ac:dyDescent="0.2">
      <c r="A234" s="130" t="s">
        <v>46</v>
      </c>
      <c r="B234" s="131"/>
      <c r="C234" s="131"/>
      <c r="D234" s="131"/>
      <c r="E234" s="131"/>
      <c r="F234" s="131"/>
      <c r="G234" s="132"/>
      <c r="H234" s="593">
        <v>0</v>
      </c>
      <c r="I234" s="593"/>
      <c r="J234" s="593">
        <v>0</v>
      </c>
      <c r="K234" s="593"/>
      <c r="L234" s="593">
        <v>0</v>
      </c>
      <c r="M234" s="593"/>
      <c r="N234" s="593">
        <v>0</v>
      </c>
      <c r="O234" s="593"/>
      <c r="P234" s="593">
        <v>0</v>
      </c>
      <c r="Q234" s="593"/>
      <c r="R234" s="593">
        <v>0</v>
      </c>
      <c r="S234" s="593"/>
      <c r="T234" s="593">
        <v>0</v>
      </c>
      <c r="U234" s="593"/>
      <c r="V234" s="593">
        <v>0</v>
      </c>
      <c r="W234" s="593"/>
      <c r="X234" s="593">
        <v>0</v>
      </c>
      <c r="Y234" s="593"/>
      <c r="Z234" s="570">
        <f>SUM(H234:Y234)</f>
        <v>0</v>
      </c>
      <c r="AA234" s="571"/>
      <c r="AB234" s="572"/>
    </row>
    <row r="235" spans="1:28" x14ac:dyDescent="0.2">
      <c r="A235" s="130" t="s">
        <v>47</v>
      </c>
      <c r="B235" s="131"/>
      <c r="C235" s="131"/>
      <c r="D235" s="131"/>
      <c r="E235" s="131"/>
      <c r="F235" s="131"/>
      <c r="G235" s="132"/>
      <c r="H235" s="625">
        <f>H258</f>
        <v>0</v>
      </c>
      <c r="I235" s="625"/>
      <c r="J235" s="625">
        <f>J258</f>
        <v>0</v>
      </c>
      <c r="K235" s="625"/>
      <c r="L235" s="625">
        <f>L258</f>
        <v>0</v>
      </c>
      <c r="M235" s="625"/>
      <c r="N235" s="625">
        <f>N258</f>
        <v>0</v>
      </c>
      <c r="O235" s="625"/>
      <c r="P235" s="625">
        <f>P258</f>
        <v>0</v>
      </c>
      <c r="Q235" s="625"/>
      <c r="R235" s="625">
        <f>R258</f>
        <v>0</v>
      </c>
      <c r="S235" s="625"/>
      <c r="T235" s="625">
        <f>T258</f>
        <v>0</v>
      </c>
      <c r="U235" s="625"/>
      <c r="V235" s="625">
        <f>V258</f>
        <v>0</v>
      </c>
      <c r="W235" s="625"/>
      <c r="X235" s="625">
        <f>X258</f>
        <v>0</v>
      </c>
      <c r="Y235" s="625"/>
      <c r="Z235" s="587">
        <f>SUM(H235:Y235)</f>
        <v>0</v>
      </c>
      <c r="AA235" s="588"/>
      <c r="AB235" s="589"/>
    </row>
    <row r="236" spans="1:28" ht="13.5" thickBot="1" x14ac:dyDescent="0.25">
      <c r="A236" s="144" t="s">
        <v>48</v>
      </c>
      <c r="B236" s="140"/>
      <c r="C236" s="140"/>
      <c r="D236" s="140"/>
      <c r="E236" s="140"/>
      <c r="F236" s="140"/>
      <c r="G236" s="141"/>
      <c r="H236" s="602">
        <f>SUM(H233:I235)</f>
        <v>0</v>
      </c>
      <c r="I236" s="602"/>
      <c r="J236" s="602">
        <f>SUM(J233:K235)</f>
        <v>0</v>
      </c>
      <c r="K236" s="602"/>
      <c r="L236" s="602">
        <f>SUM(L233:M235)</f>
        <v>0</v>
      </c>
      <c r="M236" s="602"/>
      <c r="N236" s="602">
        <f>SUM(N233:O235)</f>
        <v>0</v>
      </c>
      <c r="O236" s="602"/>
      <c r="P236" s="602">
        <f>SUM(P233:Q235)</f>
        <v>0</v>
      </c>
      <c r="Q236" s="602"/>
      <c r="R236" s="602">
        <f>SUM(R233:S235)</f>
        <v>0</v>
      </c>
      <c r="S236" s="602"/>
      <c r="T236" s="602">
        <f>SUM(T233:U235)</f>
        <v>0</v>
      </c>
      <c r="U236" s="602"/>
      <c r="V236" s="602">
        <f>SUM(V233:W235)</f>
        <v>0</v>
      </c>
      <c r="W236" s="602"/>
      <c r="X236" s="602">
        <f>SUM(X233:Y235)</f>
        <v>0</v>
      </c>
      <c r="Y236" s="602"/>
      <c r="Z236" s="587">
        <f>SUM(H236:Y236)</f>
        <v>0</v>
      </c>
      <c r="AA236" s="588"/>
      <c r="AB236" s="589"/>
    </row>
    <row r="237" spans="1:28" ht="13.5" thickTop="1" x14ac:dyDescent="0.2">
      <c r="A237" s="207" t="str">
        <f>"CASH FUND BALANCE JUNE 30, "&amp;Help!$C$17+1</f>
        <v>CASH FUND BALANCE JUNE 30, 2012</v>
      </c>
      <c r="B237" s="128"/>
      <c r="C237" s="128"/>
      <c r="D237" s="128"/>
      <c r="E237" s="128"/>
      <c r="F237" s="128"/>
      <c r="G237" s="129"/>
      <c r="H237" s="624">
        <f>H231-H236</f>
        <v>0</v>
      </c>
      <c r="I237" s="624"/>
      <c r="J237" s="624">
        <f>J231-J236</f>
        <v>0</v>
      </c>
      <c r="K237" s="624"/>
      <c r="L237" s="624">
        <f>L231-L236</f>
        <v>0</v>
      </c>
      <c r="M237" s="624"/>
      <c r="N237" s="624">
        <f>N231-N236</f>
        <v>0</v>
      </c>
      <c r="O237" s="624"/>
      <c r="P237" s="624">
        <f>P231-P236</f>
        <v>0</v>
      </c>
      <c r="Q237" s="624"/>
      <c r="R237" s="624">
        <f>R231-R236</f>
        <v>0</v>
      </c>
      <c r="S237" s="624"/>
      <c r="T237" s="624">
        <f>T231-T236</f>
        <v>0</v>
      </c>
      <c r="U237" s="624"/>
      <c r="V237" s="624">
        <f>V231-V236</f>
        <v>0</v>
      </c>
      <c r="W237" s="624"/>
      <c r="X237" s="624">
        <f>X231-X236</f>
        <v>0</v>
      </c>
      <c r="Y237" s="624"/>
      <c r="Z237" s="567">
        <f>SUM(H237:Y237)</f>
        <v>0</v>
      </c>
      <c r="AA237" s="568"/>
      <c r="AB237" s="569"/>
    </row>
    <row r="238" spans="1:28" ht="13.5" thickBot="1" x14ac:dyDescent="0.25">
      <c r="A238" s="144" t="s">
        <v>49</v>
      </c>
      <c r="B238" s="140"/>
      <c r="C238" s="140"/>
      <c r="D238" s="140"/>
      <c r="E238" s="140"/>
      <c r="F238" s="140"/>
      <c r="G238" s="141"/>
      <c r="H238" s="602">
        <f>H236+H237</f>
        <v>0</v>
      </c>
      <c r="I238" s="602"/>
      <c r="J238" s="602">
        <f>J236+J237</f>
        <v>0</v>
      </c>
      <c r="K238" s="602"/>
      <c r="L238" s="602">
        <f>L236+L237</f>
        <v>0</v>
      </c>
      <c r="M238" s="602"/>
      <c r="N238" s="602">
        <f>N236+N237</f>
        <v>0</v>
      </c>
      <c r="O238" s="602"/>
      <c r="P238" s="602">
        <f>P236+P237</f>
        <v>0</v>
      </c>
      <c r="Q238" s="602"/>
      <c r="R238" s="602">
        <f>R236+R237</f>
        <v>0</v>
      </c>
      <c r="S238" s="602"/>
      <c r="T238" s="602">
        <f>T236+T237</f>
        <v>0</v>
      </c>
      <c r="U238" s="602"/>
      <c r="V238" s="602">
        <f>V236+V237</f>
        <v>0</v>
      </c>
      <c r="W238" s="602"/>
      <c r="X238" s="602">
        <f>X236+X237</f>
        <v>0</v>
      </c>
      <c r="Y238" s="602"/>
      <c r="Z238" s="573">
        <f>Z236+Z237</f>
        <v>0</v>
      </c>
      <c r="AA238" s="574"/>
      <c r="AB238" s="575"/>
    </row>
    <row r="239" spans="1:28" ht="14.25" thickTop="1" thickBot="1" x14ac:dyDescent="0.25">
      <c r="H239" s="690"/>
      <c r="I239" s="690"/>
      <c r="J239" s="690"/>
      <c r="K239" s="690"/>
      <c r="L239" s="690"/>
      <c r="M239" s="690"/>
      <c r="N239" s="690"/>
      <c r="O239" s="690"/>
      <c r="P239" s="690"/>
      <c r="Q239" s="690"/>
      <c r="R239" s="690"/>
      <c r="S239" s="690"/>
      <c r="T239" s="690"/>
      <c r="U239" s="690"/>
      <c r="V239" s="690"/>
      <c r="W239" s="690"/>
      <c r="X239" s="690"/>
      <c r="Y239" s="690"/>
      <c r="Z239" s="691"/>
      <c r="AA239" s="691"/>
      <c r="AB239" s="691"/>
    </row>
    <row r="240" spans="1:28" ht="14.25" thickTop="1" thickBot="1" x14ac:dyDescent="0.25">
      <c r="A240" s="122" t="s">
        <v>415</v>
      </c>
      <c r="B240" s="123"/>
      <c r="C240" s="123"/>
      <c r="D240" s="123"/>
      <c r="E240" s="123"/>
      <c r="F240" s="123"/>
      <c r="G240" s="123"/>
      <c r="H240" s="623" t="str">
        <f>$H$6</f>
        <v>2011-2012</v>
      </c>
      <c r="I240" s="623"/>
      <c r="J240" s="623" t="str">
        <f>$H$6</f>
        <v>2011-2012</v>
      </c>
      <c r="K240" s="623"/>
      <c r="L240" s="623" t="str">
        <f>$H$6</f>
        <v>2011-2012</v>
      </c>
      <c r="M240" s="623"/>
      <c r="N240" s="652" t="str">
        <f>$H$6</f>
        <v>2011-2012</v>
      </c>
      <c r="O240" s="623"/>
      <c r="P240" s="623" t="str">
        <f>$H$6</f>
        <v>2011-2012</v>
      </c>
      <c r="Q240" s="623"/>
      <c r="R240" s="623" t="str">
        <f>$H$6</f>
        <v>2011-2012</v>
      </c>
      <c r="S240" s="623"/>
      <c r="T240" s="623" t="str">
        <f>$H$6</f>
        <v>2011-2012</v>
      </c>
      <c r="U240" s="623"/>
      <c r="V240" s="623" t="str">
        <f>$H$6</f>
        <v>2011-2012</v>
      </c>
      <c r="W240" s="623"/>
      <c r="X240" s="623" t="str">
        <f>$H$6</f>
        <v>2011-2012</v>
      </c>
      <c r="Y240" s="623"/>
      <c r="Z240" s="591"/>
      <c r="AA240" s="591"/>
      <c r="AB240" s="592"/>
    </row>
    <row r="241" spans="1:28" ht="14.25" thickTop="1" thickBot="1" x14ac:dyDescent="0.25">
      <c r="A241" s="122" t="s">
        <v>414</v>
      </c>
      <c r="B241" s="123"/>
      <c r="C241" s="123"/>
      <c r="D241" s="123"/>
      <c r="E241" s="123"/>
      <c r="F241" s="123"/>
      <c r="G241" s="123"/>
      <c r="H241" s="591" t="s">
        <v>40</v>
      </c>
      <c r="I241" s="591"/>
      <c r="J241" s="591" t="s">
        <v>40</v>
      </c>
      <c r="K241" s="591"/>
      <c r="L241" s="591" t="s">
        <v>40</v>
      </c>
      <c r="M241" s="592"/>
      <c r="N241" s="591" t="s">
        <v>40</v>
      </c>
      <c r="O241" s="591"/>
      <c r="P241" s="591" t="s">
        <v>40</v>
      </c>
      <c r="Q241" s="591"/>
      <c r="R241" s="591" t="s">
        <v>40</v>
      </c>
      <c r="S241" s="591"/>
      <c r="T241" s="591" t="s">
        <v>40</v>
      </c>
      <c r="U241" s="591"/>
      <c r="V241" s="591" t="s">
        <v>40</v>
      </c>
      <c r="W241" s="591"/>
      <c r="X241" s="591" t="s">
        <v>40</v>
      </c>
      <c r="Y241" s="591"/>
      <c r="Z241" s="590" t="s">
        <v>158</v>
      </c>
      <c r="AA241" s="591"/>
      <c r="AB241" s="592"/>
    </row>
    <row r="242" spans="1:28" ht="13.5" thickTop="1" x14ac:dyDescent="0.2">
      <c r="A242" s="127" t="str">
        <f>"Cash Balance Reported to Excise Board 6-30-"&amp;Help!$C$17</f>
        <v>Cash Balance Reported to Excise Board 6-30-2011</v>
      </c>
      <c r="B242" s="128"/>
      <c r="C242" s="128"/>
      <c r="D242" s="128"/>
      <c r="E242" s="128"/>
      <c r="F242" s="128"/>
      <c r="G242" s="129"/>
      <c r="H242" s="599">
        <v>0</v>
      </c>
      <c r="I242" s="599"/>
      <c r="J242" s="599">
        <v>0</v>
      </c>
      <c r="K242" s="599"/>
      <c r="L242" s="599">
        <v>0</v>
      </c>
      <c r="M242" s="599"/>
      <c r="N242" s="599">
        <v>0</v>
      </c>
      <c r="O242" s="599"/>
      <c r="P242" s="599">
        <v>0</v>
      </c>
      <c r="Q242" s="599"/>
      <c r="R242" s="599">
        <v>0</v>
      </c>
      <c r="S242" s="599"/>
      <c r="T242" s="599">
        <v>0</v>
      </c>
      <c r="U242" s="599"/>
      <c r="V242" s="599">
        <v>0</v>
      </c>
      <c r="W242" s="599"/>
      <c r="X242" s="599">
        <v>0</v>
      </c>
      <c r="Y242" s="599"/>
      <c r="Z242" s="567">
        <f>SUM(H242:Y242)</f>
        <v>0</v>
      </c>
      <c r="AA242" s="568"/>
      <c r="AB242" s="569"/>
    </row>
    <row r="243" spans="1:28" x14ac:dyDescent="0.2">
      <c r="A243" s="130" t="s">
        <v>141</v>
      </c>
      <c r="B243" s="131"/>
      <c r="C243" s="131"/>
      <c r="D243" s="131"/>
      <c r="E243" s="131"/>
      <c r="F243" s="131"/>
      <c r="G243" s="132"/>
      <c r="H243" s="593">
        <v>0</v>
      </c>
      <c r="I243" s="593"/>
      <c r="J243" s="593">
        <v>0</v>
      </c>
      <c r="K243" s="593"/>
      <c r="L243" s="593">
        <v>0</v>
      </c>
      <c r="M243" s="593"/>
      <c r="N243" s="593">
        <v>0</v>
      </c>
      <c r="O243" s="593"/>
      <c r="P243" s="593">
        <v>0</v>
      </c>
      <c r="Q243" s="593"/>
      <c r="R243" s="593">
        <v>0</v>
      </c>
      <c r="S243" s="593"/>
      <c r="T243" s="593">
        <v>0</v>
      </c>
      <c r="U243" s="593"/>
      <c r="V243" s="593">
        <v>0</v>
      </c>
      <c r="W243" s="593"/>
      <c r="X243" s="593">
        <v>0</v>
      </c>
      <c r="Y243" s="593"/>
      <c r="Z243" s="587">
        <f t="shared" ref="Z243:Z261" si="9">SUM(H243:Y243)</f>
        <v>0</v>
      </c>
      <c r="AA243" s="588"/>
      <c r="AB243" s="589"/>
    </row>
    <row r="244" spans="1:28" x14ac:dyDescent="0.2">
      <c r="A244" s="130" t="s">
        <v>142</v>
      </c>
      <c r="B244" s="131"/>
      <c r="C244" s="131"/>
      <c r="D244" s="131"/>
      <c r="E244" s="131"/>
      <c r="F244" s="131"/>
      <c r="G244" s="132"/>
      <c r="H244" s="593">
        <v>0</v>
      </c>
      <c r="I244" s="593"/>
      <c r="J244" s="593">
        <v>0</v>
      </c>
      <c r="K244" s="593"/>
      <c r="L244" s="593">
        <v>0</v>
      </c>
      <c r="M244" s="593"/>
      <c r="N244" s="593">
        <v>0</v>
      </c>
      <c r="O244" s="593"/>
      <c r="P244" s="593">
        <v>0</v>
      </c>
      <c r="Q244" s="593"/>
      <c r="R244" s="593">
        <v>0</v>
      </c>
      <c r="S244" s="593"/>
      <c r="T244" s="593">
        <v>0</v>
      </c>
      <c r="U244" s="593"/>
      <c r="V244" s="593">
        <v>0</v>
      </c>
      <c r="W244" s="593"/>
      <c r="X244" s="593">
        <v>0</v>
      </c>
      <c r="Y244" s="593"/>
      <c r="Z244" s="587">
        <f t="shared" si="9"/>
        <v>0</v>
      </c>
      <c r="AA244" s="588"/>
      <c r="AB244" s="589"/>
    </row>
    <row r="245" spans="1:28" x14ac:dyDescent="0.2">
      <c r="A245" s="130" t="s">
        <v>143</v>
      </c>
      <c r="B245" s="131"/>
      <c r="C245" s="131"/>
      <c r="D245" s="131"/>
      <c r="E245" s="131"/>
      <c r="F245" s="131"/>
      <c r="G245" s="132"/>
      <c r="H245" s="625">
        <f>SUM(H242:I244)</f>
        <v>0</v>
      </c>
      <c r="I245" s="625"/>
      <c r="J245" s="625">
        <f>SUM(J242:K244)</f>
        <v>0</v>
      </c>
      <c r="K245" s="625"/>
      <c r="L245" s="625">
        <f>SUM(L242:M244)</f>
        <v>0</v>
      </c>
      <c r="M245" s="625"/>
      <c r="N245" s="625">
        <f>SUM(N242:O244)</f>
        <v>0</v>
      </c>
      <c r="O245" s="625"/>
      <c r="P245" s="625">
        <f>SUM(P242:Q244)</f>
        <v>0</v>
      </c>
      <c r="Q245" s="625"/>
      <c r="R245" s="625">
        <f>SUM(R242:S244)</f>
        <v>0</v>
      </c>
      <c r="S245" s="625"/>
      <c r="T245" s="625">
        <f>SUM(T242:U244)</f>
        <v>0</v>
      </c>
      <c r="U245" s="625"/>
      <c r="V245" s="625">
        <f>SUM(V242:W244)</f>
        <v>0</v>
      </c>
      <c r="W245" s="625"/>
      <c r="X245" s="625">
        <f>SUM(X242:Y244)</f>
        <v>0</v>
      </c>
      <c r="Y245" s="625"/>
      <c r="Z245" s="587">
        <f t="shared" si="9"/>
        <v>0</v>
      </c>
      <c r="AA245" s="588"/>
      <c r="AB245" s="589"/>
    </row>
    <row r="246" spans="1:28" x14ac:dyDescent="0.2">
      <c r="A246" s="130" t="s">
        <v>144</v>
      </c>
      <c r="B246" s="131"/>
      <c r="C246" s="131"/>
      <c r="D246" s="131"/>
      <c r="E246" s="131"/>
      <c r="F246" s="131"/>
      <c r="G246" s="132"/>
      <c r="H246" s="593">
        <v>0</v>
      </c>
      <c r="I246" s="593"/>
      <c r="J246" s="593">
        <v>0</v>
      </c>
      <c r="K246" s="593"/>
      <c r="L246" s="593">
        <v>0</v>
      </c>
      <c r="M246" s="593"/>
      <c r="N246" s="593">
        <v>0</v>
      </c>
      <c r="O246" s="593"/>
      <c r="P246" s="593">
        <v>0</v>
      </c>
      <c r="Q246" s="593"/>
      <c r="R246" s="593">
        <v>0</v>
      </c>
      <c r="S246" s="593"/>
      <c r="T246" s="593">
        <v>0</v>
      </c>
      <c r="U246" s="593"/>
      <c r="V246" s="593">
        <v>0</v>
      </c>
      <c r="W246" s="593"/>
      <c r="X246" s="593">
        <v>0</v>
      </c>
      <c r="Y246" s="593"/>
      <c r="Z246" s="587">
        <f t="shared" si="9"/>
        <v>0</v>
      </c>
      <c r="AA246" s="588"/>
      <c r="AB246" s="589"/>
    </row>
    <row r="247" spans="1:28" x14ac:dyDescent="0.2">
      <c r="A247" s="130" t="s">
        <v>145</v>
      </c>
      <c r="B247" s="131"/>
      <c r="C247" s="131"/>
      <c r="D247" s="131"/>
      <c r="E247" s="131"/>
      <c r="F247" s="131"/>
      <c r="G247" s="132"/>
      <c r="H247" s="593">
        <v>0</v>
      </c>
      <c r="I247" s="593"/>
      <c r="J247" s="593">
        <v>0</v>
      </c>
      <c r="K247" s="593"/>
      <c r="L247" s="593">
        <v>0</v>
      </c>
      <c r="M247" s="593"/>
      <c r="N247" s="570">
        <v>0</v>
      </c>
      <c r="O247" s="572"/>
      <c r="P247" s="570">
        <v>0</v>
      </c>
      <c r="Q247" s="572"/>
      <c r="R247" s="570">
        <v>0</v>
      </c>
      <c r="S247" s="572"/>
      <c r="T247" s="570">
        <v>0</v>
      </c>
      <c r="U247" s="572"/>
      <c r="V247" s="570">
        <v>0</v>
      </c>
      <c r="W247" s="572"/>
      <c r="X247" s="570">
        <v>0</v>
      </c>
      <c r="Y247" s="572"/>
      <c r="Z247" s="587">
        <f t="shared" si="9"/>
        <v>0</v>
      </c>
      <c r="AA247" s="588"/>
      <c r="AB247" s="589"/>
    </row>
    <row r="248" spans="1:28" x14ac:dyDescent="0.2">
      <c r="A248" s="130" t="s">
        <v>146</v>
      </c>
      <c r="B248" s="131"/>
      <c r="C248" s="131"/>
      <c r="D248" s="131"/>
      <c r="E248" s="131"/>
      <c r="F248" s="131"/>
      <c r="G248" s="132"/>
      <c r="H248" s="593">
        <v>0</v>
      </c>
      <c r="I248" s="593"/>
      <c r="J248" s="593">
        <v>0</v>
      </c>
      <c r="K248" s="593"/>
      <c r="L248" s="593">
        <v>0</v>
      </c>
      <c r="M248" s="593"/>
      <c r="N248" s="593">
        <v>0</v>
      </c>
      <c r="O248" s="593"/>
      <c r="P248" s="593">
        <v>0</v>
      </c>
      <c r="Q248" s="593"/>
      <c r="R248" s="593">
        <v>0</v>
      </c>
      <c r="S248" s="593"/>
      <c r="T248" s="593">
        <v>0</v>
      </c>
      <c r="U248" s="593"/>
      <c r="V248" s="593">
        <v>0</v>
      </c>
      <c r="W248" s="593"/>
      <c r="X248" s="593">
        <v>0</v>
      </c>
      <c r="Y248" s="593"/>
      <c r="Z248" s="587">
        <f t="shared" si="9"/>
        <v>0</v>
      </c>
      <c r="AA248" s="588"/>
      <c r="AB248" s="589"/>
    </row>
    <row r="249" spans="1:28" x14ac:dyDescent="0.2">
      <c r="A249" s="130" t="s">
        <v>147</v>
      </c>
      <c r="B249" s="131"/>
      <c r="C249" s="131"/>
      <c r="D249" s="131"/>
      <c r="E249" s="131"/>
      <c r="F249" s="131"/>
      <c r="G249" s="132"/>
      <c r="H249" s="593">
        <v>0</v>
      </c>
      <c r="I249" s="593"/>
      <c r="J249" s="593">
        <v>0</v>
      </c>
      <c r="K249" s="593"/>
      <c r="L249" s="593">
        <v>0</v>
      </c>
      <c r="M249" s="593"/>
      <c r="N249" s="593">
        <v>0</v>
      </c>
      <c r="O249" s="593"/>
      <c r="P249" s="593">
        <v>0</v>
      </c>
      <c r="Q249" s="593"/>
      <c r="R249" s="593">
        <v>0</v>
      </c>
      <c r="S249" s="593"/>
      <c r="T249" s="593">
        <v>0</v>
      </c>
      <c r="U249" s="593"/>
      <c r="V249" s="593">
        <v>0</v>
      </c>
      <c r="W249" s="593"/>
      <c r="X249" s="593">
        <v>0</v>
      </c>
      <c r="Y249" s="593"/>
      <c r="Z249" s="587">
        <f t="shared" si="9"/>
        <v>0</v>
      </c>
      <c r="AA249" s="588"/>
      <c r="AB249" s="589"/>
    </row>
    <row r="250" spans="1:28" x14ac:dyDescent="0.2">
      <c r="A250" s="130" t="s">
        <v>148</v>
      </c>
      <c r="B250" s="131"/>
      <c r="C250" s="131"/>
      <c r="D250" s="131"/>
      <c r="E250" s="131"/>
      <c r="F250" s="131"/>
      <c r="G250" s="132"/>
      <c r="H250" s="625">
        <f>SUM(H246:I249)</f>
        <v>0</v>
      </c>
      <c r="I250" s="625"/>
      <c r="J250" s="625">
        <f>SUM(J246:K249)</f>
        <v>0</v>
      </c>
      <c r="K250" s="625"/>
      <c r="L250" s="625">
        <f>SUM(L246:M249)</f>
        <v>0</v>
      </c>
      <c r="M250" s="625"/>
      <c r="N250" s="625">
        <f>SUM(N246:O249)</f>
        <v>0</v>
      </c>
      <c r="O250" s="625"/>
      <c r="P250" s="625">
        <f>SUM(P246:Q249)</f>
        <v>0</v>
      </c>
      <c r="Q250" s="625"/>
      <c r="R250" s="625">
        <f>SUM(R246:S249)</f>
        <v>0</v>
      </c>
      <c r="S250" s="625"/>
      <c r="T250" s="625">
        <f>SUM(T246:U249)</f>
        <v>0</v>
      </c>
      <c r="U250" s="625"/>
      <c r="V250" s="625">
        <f>SUM(V246:W249)</f>
        <v>0</v>
      </c>
      <c r="W250" s="625"/>
      <c r="X250" s="625">
        <f>SUM(X246:Y249)</f>
        <v>0</v>
      </c>
      <c r="Y250" s="625"/>
      <c r="Z250" s="587">
        <f t="shared" si="9"/>
        <v>0</v>
      </c>
      <c r="AA250" s="588"/>
      <c r="AB250" s="589"/>
    </row>
    <row r="251" spans="1:28" x14ac:dyDescent="0.2">
      <c r="A251" s="130" t="s">
        <v>149</v>
      </c>
      <c r="B251" s="131"/>
      <c r="C251" s="131"/>
      <c r="D251" s="131"/>
      <c r="E251" s="131"/>
      <c r="F251" s="131"/>
      <c r="G251" s="132"/>
      <c r="H251" s="625">
        <f>H250+H245</f>
        <v>0</v>
      </c>
      <c r="I251" s="625"/>
      <c r="J251" s="625">
        <f>J250+J245</f>
        <v>0</v>
      </c>
      <c r="K251" s="625"/>
      <c r="L251" s="625">
        <f>L250+L245</f>
        <v>0</v>
      </c>
      <c r="M251" s="625"/>
      <c r="N251" s="625">
        <f>N250+N245</f>
        <v>0</v>
      </c>
      <c r="O251" s="625"/>
      <c r="P251" s="625">
        <f>P250+P245</f>
        <v>0</v>
      </c>
      <c r="Q251" s="625"/>
      <c r="R251" s="625">
        <f>R250+R245</f>
        <v>0</v>
      </c>
      <c r="S251" s="625"/>
      <c r="T251" s="625">
        <f>T250+T245</f>
        <v>0</v>
      </c>
      <c r="U251" s="625"/>
      <c r="V251" s="625">
        <f>V250+V245</f>
        <v>0</v>
      </c>
      <c r="W251" s="625"/>
      <c r="X251" s="625">
        <f>X250+X245</f>
        <v>0</v>
      </c>
      <c r="Y251" s="625"/>
      <c r="Z251" s="587">
        <f t="shared" si="9"/>
        <v>0</v>
      </c>
      <c r="AA251" s="588"/>
      <c r="AB251" s="589"/>
    </row>
    <row r="252" spans="1:28" x14ac:dyDescent="0.2">
      <c r="A252" s="130" t="s">
        <v>150</v>
      </c>
      <c r="B252" s="131"/>
      <c r="C252" s="131"/>
      <c r="D252" s="131"/>
      <c r="E252" s="131"/>
      <c r="F252" s="131"/>
      <c r="G252" s="132"/>
      <c r="H252" s="593">
        <v>0</v>
      </c>
      <c r="I252" s="593"/>
      <c r="J252" s="593">
        <v>0</v>
      </c>
      <c r="K252" s="593"/>
      <c r="L252" s="593">
        <v>0</v>
      </c>
      <c r="M252" s="593"/>
      <c r="N252" s="593">
        <v>0</v>
      </c>
      <c r="O252" s="593"/>
      <c r="P252" s="593">
        <v>0</v>
      </c>
      <c r="Q252" s="593"/>
      <c r="R252" s="593">
        <v>0</v>
      </c>
      <c r="S252" s="593"/>
      <c r="T252" s="593">
        <v>0</v>
      </c>
      <c r="U252" s="593"/>
      <c r="V252" s="593">
        <v>0</v>
      </c>
      <c r="W252" s="593"/>
      <c r="X252" s="593">
        <v>0</v>
      </c>
      <c r="Y252" s="593"/>
      <c r="Z252" s="587">
        <f t="shared" si="9"/>
        <v>0</v>
      </c>
      <c r="AA252" s="588"/>
      <c r="AB252" s="589"/>
    </row>
    <row r="253" spans="1:28" x14ac:dyDescent="0.2">
      <c r="A253" s="130" t="s">
        <v>151</v>
      </c>
      <c r="B253" s="131"/>
      <c r="C253" s="131"/>
      <c r="D253" s="131"/>
      <c r="E253" s="131"/>
      <c r="F253" s="131"/>
      <c r="G253" s="132"/>
      <c r="H253" s="593">
        <v>0</v>
      </c>
      <c r="I253" s="593"/>
      <c r="J253" s="593">
        <v>0</v>
      </c>
      <c r="K253" s="593"/>
      <c r="L253" s="593">
        <v>0</v>
      </c>
      <c r="M253" s="593"/>
      <c r="N253" s="593">
        <v>0</v>
      </c>
      <c r="O253" s="593"/>
      <c r="P253" s="593">
        <v>0</v>
      </c>
      <c r="Q253" s="593"/>
      <c r="R253" s="593">
        <v>0</v>
      </c>
      <c r="S253" s="593"/>
      <c r="T253" s="593">
        <v>0</v>
      </c>
      <c r="U253" s="593"/>
      <c r="V253" s="593">
        <v>0</v>
      </c>
      <c r="W253" s="593"/>
      <c r="X253" s="593">
        <v>0</v>
      </c>
      <c r="Y253" s="593"/>
      <c r="Z253" s="587">
        <f t="shared" si="9"/>
        <v>0</v>
      </c>
      <c r="AA253" s="588"/>
      <c r="AB253" s="589"/>
    </row>
    <row r="254" spans="1:28" x14ac:dyDescent="0.2">
      <c r="A254" s="130" t="s">
        <v>152</v>
      </c>
      <c r="B254" s="131"/>
      <c r="C254" s="131"/>
      <c r="D254" s="131"/>
      <c r="E254" s="131"/>
      <c r="F254" s="131"/>
      <c r="G254" s="132"/>
      <c r="H254" s="625">
        <f>SUM(H252:I253)</f>
        <v>0</v>
      </c>
      <c r="I254" s="625"/>
      <c r="J254" s="625">
        <f>SUM(J252:K253)</f>
        <v>0</v>
      </c>
      <c r="K254" s="625"/>
      <c r="L254" s="625">
        <f>SUM(L252:M253)</f>
        <v>0</v>
      </c>
      <c r="M254" s="625"/>
      <c r="N254" s="625">
        <f>SUM(N252:O253)</f>
        <v>0</v>
      </c>
      <c r="O254" s="625"/>
      <c r="P254" s="625">
        <f>SUM(P252:Q253)</f>
        <v>0</v>
      </c>
      <c r="Q254" s="625"/>
      <c r="R254" s="625">
        <f>SUM(R252:S253)</f>
        <v>0</v>
      </c>
      <c r="S254" s="625"/>
      <c r="T254" s="625">
        <f>SUM(T252:U253)</f>
        <v>0</v>
      </c>
      <c r="U254" s="625"/>
      <c r="V254" s="625">
        <f>SUM(V252:W253)</f>
        <v>0</v>
      </c>
      <c r="W254" s="625"/>
      <c r="X254" s="625">
        <f>SUM(X252:Y253)</f>
        <v>0</v>
      </c>
      <c r="Y254" s="625"/>
      <c r="Z254" s="587">
        <f t="shared" si="9"/>
        <v>0</v>
      </c>
      <c r="AA254" s="588"/>
      <c r="AB254" s="589"/>
    </row>
    <row r="255" spans="1:28" ht="13.5" thickBot="1" x14ac:dyDescent="0.25">
      <c r="A255" s="139" t="str">
        <f>"CASH BALANCE JUNE 30, "&amp;Help!$C$17+1</f>
        <v>CASH BALANCE JUNE 30, 2012</v>
      </c>
      <c r="B255" s="140"/>
      <c r="C255" s="140"/>
      <c r="D255" s="140"/>
      <c r="E255" s="140"/>
      <c r="F255" s="140"/>
      <c r="G255" s="141"/>
      <c r="H255" s="602">
        <f>H251-H254</f>
        <v>0</v>
      </c>
      <c r="I255" s="602"/>
      <c r="J255" s="602">
        <f>J251-J254</f>
        <v>0</v>
      </c>
      <c r="K255" s="602"/>
      <c r="L255" s="602">
        <f>L251-L254</f>
        <v>0</v>
      </c>
      <c r="M255" s="602"/>
      <c r="N255" s="602">
        <f>N251-N254</f>
        <v>0</v>
      </c>
      <c r="O255" s="602"/>
      <c r="P255" s="602">
        <f>P251-P254</f>
        <v>0</v>
      </c>
      <c r="Q255" s="602"/>
      <c r="R255" s="602">
        <f>R251-R254</f>
        <v>0</v>
      </c>
      <c r="S255" s="602"/>
      <c r="T255" s="602">
        <f>T251-T254</f>
        <v>0</v>
      </c>
      <c r="U255" s="602"/>
      <c r="V255" s="602">
        <f>V251-V254</f>
        <v>0</v>
      </c>
      <c r="W255" s="602"/>
      <c r="X255" s="602">
        <f>X251-X254</f>
        <v>0</v>
      </c>
      <c r="Y255" s="602"/>
      <c r="Z255" s="573">
        <f t="shared" si="9"/>
        <v>0</v>
      </c>
      <c r="AA255" s="574"/>
      <c r="AB255" s="575"/>
    </row>
    <row r="256" spans="1:28" ht="13.5" thickTop="1" x14ac:dyDescent="0.2">
      <c r="A256" s="127" t="s">
        <v>153</v>
      </c>
      <c r="B256" s="128"/>
      <c r="C256" s="128"/>
      <c r="D256" s="128"/>
      <c r="E256" s="128"/>
      <c r="F256" s="128"/>
      <c r="G256" s="129"/>
      <c r="H256" s="599">
        <v>0</v>
      </c>
      <c r="I256" s="599"/>
      <c r="J256" s="599">
        <v>0</v>
      </c>
      <c r="K256" s="599"/>
      <c r="L256" s="599">
        <v>0</v>
      </c>
      <c r="M256" s="599"/>
      <c r="N256" s="599">
        <v>0</v>
      </c>
      <c r="O256" s="599"/>
      <c r="P256" s="599">
        <v>0</v>
      </c>
      <c r="Q256" s="599"/>
      <c r="R256" s="599">
        <v>0</v>
      </c>
      <c r="S256" s="599"/>
      <c r="T256" s="599">
        <v>0</v>
      </c>
      <c r="U256" s="599"/>
      <c r="V256" s="599">
        <v>0</v>
      </c>
      <c r="W256" s="599"/>
      <c r="X256" s="599">
        <v>0</v>
      </c>
      <c r="Y256" s="599"/>
      <c r="Z256" s="567">
        <f t="shared" si="9"/>
        <v>0</v>
      </c>
      <c r="AA256" s="568"/>
      <c r="AB256" s="569"/>
    </row>
    <row r="257" spans="1:28" x14ac:dyDescent="0.2">
      <c r="A257" s="130" t="s">
        <v>46</v>
      </c>
      <c r="B257" s="131"/>
      <c r="C257" s="131"/>
      <c r="D257" s="131"/>
      <c r="E257" s="131"/>
      <c r="F257" s="131"/>
      <c r="G257" s="132"/>
      <c r="H257" s="593">
        <v>0</v>
      </c>
      <c r="I257" s="593"/>
      <c r="J257" s="593">
        <v>0</v>
      </c>
      <c r="K257" s="593"/>
      <c r="L257" s="593">
        <v>0</v>
      </c>
      <c r="M257" s="593"/>
      <c r="N257" s="593">
        <v>0</v>
      </c>
      <c r="O257" s="593"/>
      <c r="P257" s="593">
        <v>0</v>
      </c>
      <c r="Q257" s="593"/>
      <c r="R257" s="593">
        <v>0</v>
      </c>
      <c r="S257" s="593"/>
      <c r="T257" s="593">
        <v>0</v>
      </c>
      <c r="U257" s="593"/>
      <c r="V257" s="593">
        <v>0</v>
      </c>
      <c r="W257" s="593"/>
      <c r="X257" s="593">
        <v>0</v>
      </c>
      <c r="Y257" s="593"/>
      <c r="Z257" s="587">
        <f t="shared" si="9"/>
        <v>0</v>
      </c>
      <c r="AA257" s="588"/>
      <c r="AB257" s="589"/>
    </row>
    <row r="258" spans="1:28" x14ac:dyDescent="0.2">
      <c r="A258" s="130" t="s">
        <v>47</v>
      </c>
      <c r="B258" s="131"/>
      <c r="C258" s="131"/>
      <c r="D258" s="131"/>
      <c r="E258" s="131"/>
      <c r="F258" s="131"/>
      <c r="G258" s="132"/>
      <c r="H258" s="593">
        <v>0</v>
      </c>
      <c r="I258" s="593"/>
      <c r="J258" s="593">
        <v>0</v>
      </c>
      <c r="K258" s="593"/>
      <c r="L258" s="593">
        <v>0</v>
      </c>
      <c r="M258" s="593"/>
      <c r="N258" s="593">
        <v>0</v>
      </c>
      <c r="O258" s="593"/>
      <c r="P258" s="593">
        <v>0</v>
      </c>
      <c r="Q258" s="593"/>
      <c r="R258" s="593">
        <v>0</v>
      </c>
      <c r="S258" s="593"/>
      <c r="T258" s="593">
        <v>0</v>
      </c>
      <c r="U258" s="593"/>
      <c r="V258" s="593">
        <v>0</v>
      </c>
      <c r="W258" s="593"/>
      <c r="X258" s="593">
        <v>0</v>
      </c>
      <c r="Y258" s="593"/>
      <c r="Z258" s="587">
        <f t="shared" si="9"/>
        <v>0</v>
      </c>
      <c r="AA258" s="588"/>
      <c r="AB258" s="589"/>
    </row>
    <row r="259" spans="1:28" x14ac:dyDescent="0.2">
      <c r="A259" s="130" t="s">
        <v>416</v>
      </c>
      <c r="B259" s="131"/>
      <c r="C259" s="131"/>
      <c r="D259" s="131"/>
      <c r="E259" s="131"/>
      <c r="F259" s="131"/>
      <c r="G259" s="132"/>
      <c r="H259" s="625">
        <f>SUM(H256:I258)</f>
        <v>0</v>
      </c>
      <c r="I259" s="625"/>
      <c r="J259" s="625">
        <f>SUM(J256:K258)</f>
        <v>0</v>
      </c>
      <c r="K259" s="625"/>
      <c r="L259" s="625">
        <f>SUM(L256:M258)</f>
        <v>0</v>
      </c>
      <c r="M259" s="625"/>
      <c r="N259" s="625">
        <f>SUM(N256:O258)</f>
        <v>0</v>
      </c>
      <c r="O259" s="625"/>
      <c r="P259" s="625">
        <f>SUM(P256:Q258)</f>
        <v>0</v>
      </c>
      <c r="Q259" s="625"/>
      <c r="R259" s="625">
        <f>SUM(R256:S258)</f>
        <v>0</v>
      </c>
      <c r="S259" s="625"/>
      <c r="T259" s="625">
        <f>SUM(T256:U258)</f>
        <v>0</v>
      </c>
      <c r="U259" s="625"/>
      <c r="V259" s="625">
        <f>SUM(V256:W258)</f>
        <v>0</v>
      </c>
      <c r="W259" s="625"/>
      <c r="X259" s="625">
        <f>SUM(X256:Y258)</f>
        <v>0</v>
      </c>
      <c r="Y259" s="625"/>
      <c r="Z259" s="587">
        <f t="shared" si="9"/>
        <v>0</v>
      </c>
      <c r="AA259" s="588"/>
      <c r="AB259" s="589"/>
    </row>
    <row r="260" spans="1:28" x14ac:dyDescent="0.2">
      <c r="A260" s="142" t="s">
        <v>155</v>
      </c>
      <c r="B260" s="131"/>
      <c r="C260" s="131"/>
      <c r="D260" s="131"/>
      <c r="E260" s="131"/>
      <c r="F260" s="131"/>
      <c r="G260" s="132"/>
      <c r="H260" s="593">
        <v>0</v>
      </c>
      <c r="I260" s="593"/>
      <c r="J260" s="593">
        <v>0</v>
      </c>
      <c r="K260" s="593"/>
      <c r="L260" s="593">
        <v>0</v>
      </c>
      <c r="M260" s="593"/>
      <c r="N260" s="593">
        <v>0</v>
      </c>
      <c r="O260" s="593"/>
      <c r="P260" s="593">
        <v>0</v>
      </c>
      <c r="Q260" s="593"/>
      <c r="R260" s="593">
        <v>0</v>
      </c>
      <c r="S260" s="593"/>
      <c r="T260" s="593">
        <v>0</v>
      </c>
      <c r="U260" s="593"/>
      <c r="V260" s="593">
        <v>0</v>
      </c>
      <c r="W260" s="593"/>
      <c r="X260" s="593">
        <v>0</v>
      </c>
      <c r="Y260" s="593"/>
      <c r="Z260" s="587">
        <f t="shared" si="9"/>
        <v>0</v>
      </c>
      <c r="AA260" s="588"/>
      <c r="AB260" s="589"/>
    </row>
    <row r="261" spans="1:28" ht="13.5" thickBot="1" x14ac:dyDescent="0.25">
      <c r="A261" s="139" t="s">
        <v>417</v>
      </c>
      <c r="B261" s="140"/>
      <c r="C261" s="140"/>
      <c r="D261" s="140"/>
      <c r="E261" s="140"/>
      <c r="F261" s="140"/>
      <c r="G261" s="141"/>
      <c r="H261" s="602">
        <f>H255-H259-H260</f>
        <v>0</v>
      </c>
      <c r="I261" s="602"/>
      <c r="J261" s="602">
        <f>J255-J259-J260</f>
        <v>0</v>
      </c>
      <c r="K261" s="602"/>
      <c r="L261" s="602">
        <f>L255-L259-L260</f>
        <v>0</v>
      </c>
      <c r="M261" s="602"/>
      <c r="N261" s="602">
        <f>N255-N259-N260</f>
        <v>0</v>
      </c>
      <c r="O261" s="602"/>
      <c r="P261" s="602">
        <f>P255-P259-P260</f>
        <v>0</v>
      </c>
      <c r="Q261" s="602"/>
      <c r="R261" s="602">
        <f>R255-R259-R260</f>
        <v>0</v>
      </c>
      <c r="S261" s="602"/>
      <c r="T261" s="602">
        <f>T255-T259-T260</f>
        <v>0</v>
      </c>
      <c r="U261" s="602"/>
      <c r="V261" s="602">
        <f>V255-V259-V260</f>
        <v>0</v>
      </c>
      <c r="W261" s="602"/>
      <c r="X261" s="602">
        <f>X255-X259-X260</f>
        <v>0</v>
      </c>
      <c r="Y261" s="602"/>
      <c r="Z261" s="573">
        <f t="shared" si="9"/>
        <v>0</v>
      </c>
      <c r="AA261" s="574"/>
      <c r="AB261" s="575"/>
    </row>
    <row r="262" spans="1:28" ht="14.25" thickTop="1" thickBot="1" x14ac:dyDescent="0.25">
      <c r="H262" s="690"/>
      <c r="I262" s="690"/>
      <c r="J262" s="690"/>
      <c r="K262" s="690"/>
      <c r="L262" s="690"/>
      <c r="M262" s="690"/>
      <c r="N262" s="690"/>
      <c r="O262" s="690"/>
      <c r="P262" s="690"/>
      <c r="Q262" s="690"/>
      <c r="R262" s="690"/>
      <c r="S262" s="690"/>
      <c r="T262" s="690"/>
      <c r="U262" s="690"/>
      <c r="V262" s="690"/>
      <c r="W262" s="690"/>
      <c r="X262" s="690"/>
      <c r="Y262" s="690"/>
      <c r="Z262" s="691"/>
      <c r="AA262" s="691"/>
      <c r="AB262" s="691"/>
    </row>
    <row r="263" spans="1:28" ht="14.25" thickTop="1" thickBot="1" x14ac:dyDescent="0.25">
      <c r="A263" s="122" t="s">
        <v>418</v>
      </c>
      <c r="B263" s="123"/>
      <c r="C263" s="123"/>
      <c r="D263" s="123"/>
      <c r="E263" s="123"/>
      <c r="F263" s="123"/>
      <c r="G263" s="123"/>
      <c r="H263" s="623" t="str">
        <f>$H$6</f>
        <v>2011-2012</v>
      </c>
      <c r="I263" s="623"/>
      <c r="J263" s="623" t="str">
        <f>$H$6</f>
        <v>2011-2012</v>
      </c>
      <c r="K263" s="623"/>
      <c r="L263" s="623" t="str">
        <f>$H$6</f>
        <v>2011-2012</v>
      </c>
      <c r="M263" s="623"/>
      <c r="N263" s="652" t="str">
        <f>$H$6</f>
        <v>2011-2012</v>
      </c>
      <c r="O263" s="623"/>
      <c r="P263" s="623" t="str">
        <f>$H$6</f>
        <v>2011-2012</v>
      </c>
      <c r="Q263" s="623"/>
      <c r="R263" s="623" t="str">
        <f>$H$6</f>
        <v>2011-2012</v>
      </c>
      <c r="S263" s="623"/>
      <c r="T263" s="623" t="str">
        <f>$H$6</f>
        <v>2011-2012</v>
      </c>
      <c r="U263" s="623"/>
      <c r="V263" s="623" t="str">
        <f>$H$6</f>
        <v>2011-2012</v>
      </c>
      <c r="W263" s="623"/>
      <c r="X263" s="623" t="str">
        <f>$H$6</f>
        <v>2011-2012</v>
      </c>
      <c r="Y263" s="623"/>
      <c r="Z263" s="591"/>
      <c r="AA263" s="591"/>
      <c r="AB263" s="592"/>
    </row>
    <row r="264" spans="1:28" ht="14.25" thickTop="1" thickBot="1" x14ac:dyDescent="0.25">
      <c r="A264" s="105" t="s">
        <v>414</v>
      </c>
      <c r="B264" s="106"/>
      <c r="C264" s="106"/>
      <c r="D264" s="106"/>
      <c r="E264" s="106"/>
      <c r="F264" s="106"/>
      <c r="G264" s="106"/>
      <c r="H264" s="689" t="s">
        <v>40</v>
      </c>
      <c r="I264" s="689"/>
      <c r="J264" s="591" t="s">
        <v>40</v>
      </c>
      <c r="K264" s="591"/>
      <c r="L264" s="591" t="s">
        <v>40</v>
      </c>
      <c r="M264" s="592"/>
      <c r="N264" s="689" t="s">
        <v>40</v>
      </c>
      <c r="O264" s="689"/>
      <c r="P264" s="591" t="s">
        <v>40</v>
      </c>
      <c r="Q264" s="591"/>
      <c r="R264" s="689" t="s">
        <v>40</v>
      </c>
      <c r="S264" s="689"/>
      <c r="T264" s="591" t="s">
        <v>40</v>
      </c>
      <c r="U264" s="591"/>
      <c r="V264" s="689" t="s">
        <v>40</v>
      </c>
      <c r="W264" s="689"/>
      <c r="X264" s="591" t="s">
        <v>40</v>
      </c>
      <c r="Y264" s="591"/>
      <c r="Z264" s="590" t="s">
        <v>158</v>
      </c>
      <c r="AA264" s="591"/>
      <c r="AB264" s="592"/>
    </row>
    <row r="265" spans="1:28" ht="13.5" thickTop="1" x14ac:dyDescent="0.2">
      <c r="A265" s="127" t="str">
        <f>"Warrants Outstanding 6-30-"&amp;Help!$C$17&amp;" of Year in Caption"</f>
        <v>Warrants Outstanding 6-30-2011 of Year in Caption</v>
      </c>
      <c r="B265" s="128"/>
      <c r="C265" s="128"/>
      <c r="D265" s="128"/>
      <c r="E265" s="128"/>
      <c r="F265" s="128"/>
      <c r="G265" s="129"/>
      <c r="H265" s="593">
        <v>0</v>
      </c>
      <c r="I265" s="593"/>
      <c r="J265" s="593">
        <v>0</v>
      </c>
      <c r="K265" s="593"/>
      <c r="L265" s="593">
        <v>0</v>
      </c>
      <c r="M265" s="593"/>
      <c r="N265" s="593">
        <v>0</v>
      </c>
      <c r="O265" s="593"/>
      <c r="P265" s="593">
        <v>0</v>
      </c>
      <c r="Q265" s="593"/>
      <c r="R265" s="593">
        <v>0</v>
      </c>
      <c r="S265" s="593"/>
      <c r="T265" s="593">
        <v>0</v>
      </c>
      <c r="U265" s="593"/>
      <c r="V265" s="593">
        <v>0</v>
      </c>
      <c r="W265" s="593"/>
      <c r="X265" s="593">
        <v>0</v>
      </c>
      <c r="Y265" s="593"/>
      <c r="Z265" s="567">
        <f t="shared" ref="Z265:Z273" si="10">SUM(H265:Y265)</f>
        <v>0</v>
      </c>
      <c r="AA265" s="568"/>
      <c r="AB265" s="569"/>
    </row>
    <row r="266" spans="1:28" x14ac:dyDescent="0.2">
      <c r="A266" s="130" t="s">
        <v>159</v>
      </c>
      <c r="B266" s="131"/>
      <c r="C266" s="131"/>
      <c r="D266" s="131"/>
      <c r="E266" s="131"/>
      <c r="F266" s="131"/>
      <c r="G266" s="132"/>
      <c r="H266" s="593">
        <v>0</v>
      </c>
      <c r="I266" s="593"/>
      <c r="J266" s="593">
        <v>0</v>
      </c>
      <c r="K266" s="593"/>
      <c r="L266" s="593">
        <v>0</v>
      </c>
      <c r="M266" s="593"/>
      <c r="N266" s="593">
        <v>0</v>
      </c>
      <c r="O266" s="593"/>
      <c r="P266" s="593">
        <v>0</v>
      </c>
      <c r="Q266" s="593"/>
      <c r="R266" s="593">
        <v>0</v>
      </c>
      <c r="S266" s="593"/>
      <c r="T266" s="593">
        <v>0</v>
      </c>
      <c r="U266" s="593"/>
      <c r="V266" s="593">
        <v>0</v>
      </c>
      <c r="W266" s="593"/>
      <c r="X266" s="593">
        <v>0</v>
      </c>
      <c r="Y266" s="593"/>
      <c r="Z266" s="587">
        <f t="shared" si="10"/>
        <v>0</v>
      </c>
      <c r="AA266" s="588"/>
      <c r="AB266" s="589"/>
    </row>
    <row r="267" spans="1:28" ht="13.5" thickBot="1" x14ac:dyDescent="0.25">
      <c r="A267" s="139" t="s">
        <v>158</v>
      </c>
      <c r="B267" s="140"/>
      <c r="C267" s="140"/>
      <c r="D267" s="140"/>
      <c r="E267" s="140"/>
      <c r="F267" s="140"/>
      <c r="G267" s="141"/>
      <c r="H267" s="602">
        <f>SUM(H265:I266)</f>
        <v>0</v>
      </c>
      <c r="I267" s="602"/>
      <c r="J267" s="602">
        <f>SUM(J265:K266)</f>
        <v>0</v>
      </c>
      <c r="K267" s="602"/>
      <c r="L267" s="602">
        <f>SUM(L265:M266)</f>
        <v>0</v>
      </c>
      <c r="M267" s="602"/>
      <c r="N267" s="602">
        <f>SUM(N265:O266)</f>
        <v>0</v>
      </c>
      <c r="O267" s="602"/>
      <c r="P267" s="602">
        <f>SUM(P265:Q266)</f>
        <v>0</v>
      </c>
      <c r="Q267" s="602"/>
      <c r="R267" s="602">
        <f>SUM(R265:S266)</f>
        <v>0</v>
      </c>
      <c r="S267" s="602"/>
      <c r="T267" s="602">
        <f>SUM(T265:U266)</f>
        <v>0</v>
      </c>
      <c r="U267" s="602"/>
      <c r="V267" s="602">
        <f>SUM(V265:W266)</f>
        <v>0</v>
      </c>
      <c r="W267" s="602"/>
      <c r="X267" s="602">
        <f>SUM(X265:Y266)</f>
        <v>0</v>
      </c>
      <c r="Y267" s="602"/>
      <c r="Z267" s="573">
        <f t="shared" si="10"/>
        <v>0</v>
      </c>
      <c r="AA267" s="574"/>
      <c r="AB267" s="575"/>
    </row>
    <row r="268" spans="1:28" ht="13.5" thickTop="1" x14ac:dyDescent="0.2">
      <c r="A268" s="127" t="s">
        <v>160</v>
      </c>
      <c r="B268" s="128"/>
      <c r="C268" s="128"/>
      <c r="D268" s="128"/>
      <c r="E268" s="128"/>
      <c r="F268" s="128"/>
      <c r="G268" s="129"/>
      <c r="H268" s="599">
        <v>0</v>
      </c>
      <c r="I268" s="599"/>
      <c r="J268" s="599">
        <v>0</v>
      </c>
      <c r="K268" s="599"/>
      <c r="L268" s="599">
        <v>0</v>
      </c>
      <c r="M268" s="599"/>
      <c r="N268" s="599">
        <v>0</v>
      </c>
      <c r="O268" s="599"/>
      <c r="P268" s="599">
        <v>0</v>
      </c>
      <c r="Q268" s="599"/>
      <c r="R268" s="599">
        <v>0</v>
      </c>
      <c r="S268" s="599"/>
      <c r="T268" s="599">
        <v>0</v>
      </c>
      <c r="U268" s="599"/>
      <c r="V268" s="599">
        <v>0</v>
      </c>
      <c r="W268" s="599"/>
      <c r="X268" s="599">
        <v>0</v>
      </c>
      <c r="Y268" s="599"/>
      <c r="Z268" s="567">
        <f t="shared" si="10"/>
        <v>0</v>
      </c>
      <c r="AA268" s="568"/>
      <c r="AB268" s="569"/>
    </row>
    <row r="269" spans="1:28" x14ac:dyDescent="0.2">
      <c r="A269" s="130" t="s">
        <v>419</v>
      </c>
      <c r="B269" s="131"/>
      <c r="C269" s="131"/>
      <c r="D269" s="131"/>
      <c r="E269" s="131"/>
      <c r="F269" s="131"/>
      <c r="G269" s="132"/>
      <c r="H269" s="593">
        <v>0</v>
      </c>
      <c r="I269" s="593"/>
      <c r="J269" s="593">
        <v>0</v>
      </c>
      <c r="K269" s="593"/>
      <c r="L269" s="593">
        <v>0</v>
      </c>
      <c r="M269" s="593"/>
      <c r="N269" s="593">
        <v>0</v>
      </c>
      <c r="O269" s="593"/>
      <c r="P269" s="593">
        <v>0</v>
      </c>
      <c r="Q269" s="593"/>
      <c r="R269" s="593">
        <v>0</v>
      </c>
      <c r="S269" s="593"/>
      <c r="T269" s="593">
        <v>0</v>
      </c>
      <c r="U269" s="593"/>
      <c r="V269" s="593">
        <v>0</v>
      </c>
      <c r="W269" s="593"/>
      <c r="X269" s="593">
        <v>0</v>
      </c>
      <c r="Y269" s="593"/>
      <c r="Z269" s="587">
        <f t="shared" si="10"/>
        <v>0</v>
      </c>
      <c r="AA269" s="588"/>
      <c r="AB269" s="589"/>
    </row>
    <row r="270" spans="1:28" x14ac:dyDescent="0.2">
      <c r="A270" s="130" t="s">
        <v>162</v>
      </c>
      <c r="B270" s="131"/>
      <c r="C270" s="131"/>
      <c r="D270" s="131"/>
      <c r="E270" s="131"/>
      <c r="F270" s="131"/>
      <c r="G270" s="132"/>
      <c r="H270" s="593">
        <v>0</v>
      </c>
      <c r="I270" s="593"/>
      <c r="J270" s="593">
        <v>0</v>
      </c>
      <c r="K270" s="593"/>
      <c r="L270" s="593">
        <v>0</v>
      </c>
      <c r="M270" s="593"/>
      <c r="N270" s="593">
        <v>0</v>
      </c>
      <c r="O270" s="593"/>
      <c r="P270" s="593">
        <v>0</v>
      </c>
      <c r="Q270" s="593"/>
      <c r="R270" s="593">
        <v>0</v>
      </c>
      <c r="S270" s="593"/>
      <c r="T270" s="593">
        <v>0</v>
      </c>
      <c r="U270" s="593"/>
      <c r="V270" s="593">
        <v>0</v>
      </c>
      <c r="W270" s="593"/>
      <c r="X270" s="593">
        <v>0</v>
      </c>
      <c r="Y270" s="593"/>
      <c r="Z270" s="587">
        <f t="shared" si="10"/>
        <v>0</v>
      </c>
      <c r="AA270" s="588"/>
      <c r="AB270" s="589"/>
    </row>
    <row r="271" spans="1:28" x14ac:dyDescent="0.2">
      <c r="A271" s="130" t="s">
        <v>163</v>
      </c>
      <c r="B271" s="131"/>
      <c r="C271" s="131"/>
      <c r="D271" s="131"/>
      <c r="E271" s="131"/>
      <c r="F271" s="131"/>
      <c r="G271" s="132"/>
      <c r="H271" s="593">
        <v>0</v>
      </c>
      <c r="I271" s="593"/>
      <c r="J271" s="593">
        <v>0</v>
      </c>
      <c r="K271" s="593"/>
      <c r="L271" s="593">
        <v>0</v>
      </c>
      <c r="M271" s="593"/>
      <c r="N271" s="593">
        <v>0</v>
      </c>
      <c r="O271" s="593"/>
      <c r="P271" s="593">
        <v>0</v>
      </c>
      <c r="Q271" s="593"/>
      <c r="R271" s="593">
        <v>0</v>
      </c>
      <c r="S271" s="593"/>
      <c r="T271" s="593">
        <v>0</v>
      </c>
      <c r="U271" s="593"/>
      <c r="V271" s="593">
        <v>0</v>
      </c>
      <c r="W271" s="593"/>
      <c r="X271" s="593">
        <v>0</v>
      </c>
      <c r="Y271" s="593"/>
      <c r="Z271" s="587">
        <f t="shared" si="10"/>
        <v>0</v>
      </c>
      <c r="AA271" s="588"/>
      <c r="AB271" s="589"/>
    </row>
    <row r="272" spans="1:28" ht="13.5" thickBot="1" x14ac:dyDescent="0.25">
      <c r="A272" s="139" t="s">
        <v>164</v>
      </c>
      <c r="B272" s="140"/>
      <c r="C272" s="140"/>
      <c r="D272" s="140"/>
      <c r="E272" s="140"/>
      <c r="F272" s="140"/>
      <c r="G272" s="141"/>
      <c r="H272" s="629">
        <f>SUM(H268:I271)</f>
        <v>0</v>
      </c>
      <c r="I272" s="629"/>
      <c r="J272" s="629">
        <f>SUM(J268:K271)</f>
        <v>0</v>
      </c>
      <c r="K272" s="629"/>
      <c r="L272" s="629">
        <f>SUM(L268:M271)</f>
        <v>0</v>
      </c>
      <c r="M272" s="629"/>
      <c r="N272" s="629">
        <f>SUM(N268:O271)</f>
        <v>0</v>
      </c>
      <c r="O272" s="629"/>
      <c r="P272" s="629">
        <f>SUM(P268:Q271)</f>
        <v>0</v>
      </c>
      <c r="Q272" s="629"/>
      <c r="R272" s="629">
        <f>SUM(R268:S271)</f>
        <v>0</v>
      </c>
      <c r="S272" s="629"/>
      <c r="T272" s="629">
        <f>SUM(T268:U271)</f>
        <v>0</v>
      </c>
      <c r="U272" s="629"/>
      <c r="V272" s="629">
        <f>SUM(V268:W271)</f>
        <v>0</v>
      </c>
      <c r="W272" s="629"/>
      <c r="X272" s="629">
        <f>SUM(X268:Y271)</f>
        <v>0</v>
      </c>
      <c r="Y272" s="629"/>
      <c r="Z272" s="573">
        <f t="shared" si="10"/>
        <v>0</v>
      </c>
      <c r="AA272" s="574"/>
      <c r="AB272" s="575"/>
    </row>
    <row r="273" spans="1:28" ht="14.25" thickTop="1" thickBot="1" x14ac:dyDescent="0.25">
      <c r="A273" s="122" t="str">
        <f>"BALANCE WARRANTS OUTSTANDING JUNE 30, "&amp;Help!$C$17+1</f>
        <v>BALANCE WARRANTS OUTSTANDING JUNE 30, 2012</v>
      </c>
      <c r="B273" s="123"/>
      <c r="C273" s="123"/>
      <c r="D273" s="123"/>
      <c r="E273" s="123"/>
      <c r="F273" s="123"/>
      <c r="G273" s="124"/>
      <c r="H273" s="628">
        <f>H267-H272</f>
        <v>0</v>
      </c>
      <c r="I273" s="628"/>
      <c r="J273" s="628">
        <f>J267-J272</f>
        <v>0</v>
      </c>
      <c r="K273" s="628"/>
      <c r="L273" s="628">
        <f>L267-L272</f>
        <v>0</v>
      </c>
      <c r="M273" s="628"/>
      <c r="N273" s="628">
        <f>N267-N272</f>
        <v>0</v>
      </c>
      <c r="O273" s="628"/>
      <c r="P273" s="628">
        <f>P267-P272</f>
        <v>0</v>
      </c>
      <c r="Q273" s="628"/>
      <c r="R273" s="628">
        <f>R267-R272</f>
        <v>0</v>
      </c>
      <c r="S273" s="628"/>
      <c r="T273" s="628">
        <f>T267-T272</f>
        <v>0</v>
      </c>
      <c r="U273" s="628"/>
      <c r="V273" s="628">
        <f>V267-V272</f>
        <v>0</v>
      </c>
      <c r="W273" s="628"/>
      <c r="X273" s="628">
        <f>X267-X272</f>
        <v>0</v>
      </c>
      <c r="Y273" s="628"/>
      <c r="Z273" s="590">
        <f t="shared" si="10"/>
        <v>0</v>
      </c>
      <c r="AA273" s="591"/>
      <c r="AB273" s="592"/>
    </row>
    <row r="274" spans="1:28" ht="13.5" thickTop="1" x14ac:dyDescent="0.2">
      <c r="A274" s="157" t="str">
        <f>A219</f>
        <v>S.A.&amp;I. Form 2651R99 Entity: City Name City, 99</v>
      </c>
      <c r="H274" s="619"/>
      <c r="I274" s="619"/>
      <c r="J274" s="215"/>
      <c r="K274" s="639">
        <f ca="1">Coversheets!$BI$50</f>
        <v>41858.327887268519</v>
      </c>
      <c r="L274" s="639"/>
      <c r="M274" s="639"/>
      <c r="N274" s="208" t="str">
        <f>A274</f>
        <v>S.A.&amp;I. Form 2651R99 Entity: City Name City, 99</v>
      </c>
      <c r="Z274" s="639">
        <f ca="1">Coversheets!$BI$50</f>
        <v>41858.327887268519</v>
      </c>
      <c r="AA274" s="639"/>
      <c r="AB274" s="639"/>
    </row>
    <row r="276" spans="1:28" ht="15" x14ac:dyDescent="0.25">
      <c r="A276" s="632" t="str">
        <f>A221</f>
        <v>SPECIAL REVENUE FUND ACCOUNTS COVERING THE PERIOD JULY 1, 2011, to JUNE 30, 2012</v>
      </c>
      <c r="B276" s="632"/>
      <c r="C276" s="632"/>
      <c r="D276" s="632"/>
      <c r="E276" s="632"/>
      <c r="F276" s="632"/>
      <c r="G276" s="632"/>
      <c r="H276" s="632"/>
      <c r="I276" s="632"/>
      <c r="J276" s="632"/>
      <c r="K276" s="632"/>
      <c r="L276" s="632"/>
      <c r="M276" s="632"/>
      <c r="N276" s="632" t="str">
        <f>A276</f>
        <v>SPECIAL REVENUE FUND ACCOUNTS COVERING THE PERIOD JULY 1, 2011, to JUNE 30, 2012</v>
      </c>
      <c r="O276" s="632"/>
      <c r="P276" s="632"/>
      <c r="Q276" s="632"/>
      <c r="R276" s="632"/>
      <c r="S276" s="632"/>
      <c r="T276" s="632"/>
      <c r="U276" s="632"/>
      <c r="V276" s="632"/>
      <c r="W276" s="632"/>
      <c r="X276" s="632"/>
      <c r="Y276" s="632"/>
      <c r="Z276" s="632"/>
      <c r="AA276" s="632"/>
      <c r="AB276" s="632"/>
    </row>
    <row r="277" spans="1:28" ht="15" x14ac:dyDescent="0.25">
      <c r="A277" s="632" t="str">
        <f>A222</f>
        <v>ESTIMATE OF NEEDS FOR 2012-2013</v>
      </c>
      <c r="B277" s="632"/>
      <c r="C277" s="632"/>
      <c r="D277" s="632"/>
      <c r="E277" s="632"/>
      <c r="F277" s="632"/>
      <c r="G277" s="632"/>
      <c r="H277" s="632"/>
      <c r="I277" s="632"/>
      <c r="J277" s="632"/>
      <c r="K277" s="632"/>
      <c r="L277" s="632"/>
      <c r="M277" s="632"/>
      <c r="N277" s="632" t="str">
        <f>A277</f>
        <v>ESTIMATE OF NEEDS FOR 2012-2013</v>
      </c>
      <c r="O277" s="632"/>
      <c r="P277" s="632"/>
      <c r="Q277" s="632"/>
      <c r="R277" s="632"/>
      <c r="S277" s="632"/>
      <c r="T277" s="632"/>
      <c r="U277" s="632"/>
      <c r="V277" s="632"/>
      <c r="W277" s="632"/>
      <c r="X277" s="632"/>
      <c r="Y277" s="632"/>
      <c r="Z277" s="632"/>
      <c r="AA277" s="632"/>
      <c r="AB277" s="632"/>
    </row>
    <row r="278" spans="1:28" ht="13.5" thickBot="1" x14ac:dyDescent="0.25">
      <c r="A278" s="81" t="s">
        <v>411</v>
      </c>
      <c r="M278" s="121" t="s">
        <v>29</v>
      </c>
      <c r="N278" s="81" t="s">
        <v>411</v>
      </c>
      <c r="Z278" s="121"/>
      <c r="AB278" s="121">
        <v>1</v>
      </c>
    </row>
    <row r="279" spans="1:28" ht="13.5" thickTop="1" x14ac:dyDescent="0.2">
      <c r="A279" s="92" t="s">
        <v>412</v>
      </c>
      <c r="B279" s="93"/>
      <c r="C279" s="93"/>
      <c r="D279" s="93"/>
      <c r="E279" s="93"/>
      <c r="F279" s="93"/>
      <c r="G279" s="93"/>
      <c r="H279" s="621"/>
      <c r="I279" s="621"/>
      <c r="J279" s="621"/>
      <c r="K279" s="621"/>
      <c r="L279" s="621"/>
      <c r="M279" s="621"/>
      <c r="N279" s="608"/>
      <c r="O279" s="621"/>
      <c r="P279" s="621"/>
      <c r="Q279" s="621"/>
      <c r="R279" s="621"/>
      <c r="S279" s="621"/>
      <c r="T279" s="621"/>
      <c r="U279" s="621"/>
      <c r="V279" s="621"/>
      <c r="W279" s="621"/>
      <c r="X279" s="621"/>
      <c r="Y279" s="621"/>
      <c r="Z279" s="93"/>
      <c r="AA279" s="93"/>
      <c r="AB279" s="110"/>
    </row>
    <row r="280" spans="1:28" ht="13.5" thickBot="1" x14ac:dyDescent="0.25">
      <c r="A280" s="105"/>
      <c r="B280" s="106"/>
      <c r="C280" s="106"/>
      <c r="D280" s="106"/>
      <c r="E280" s="106"/>
      <c r="F280" s="106"/>
      <c r="G280" s="106"/>
      <c r="H280" s="596" t="s">
        <v>413</v>
      </c>
      <c r="I280" s="596"/>
      <c r="J280" s="596" t="s">
        <v>413</v>
      </c>
      <c r="K280" s="596"/>
      <c r="L280" s="596" t="s">
        <v>413</v>
      </c>
      <c r="M280" s="597"/>
      <c r="N280" s="636" t="s">
        <v>413</v>
      </c>
      <c r="O280" s="596"/>
      <c r="P280" s="596" t="s">
        <v>413</v>
      </c>
      <c r="Q280" s="596"/>
      <c r="R280" s="596" t="s">
        <v>413</v>
      </c>
      <c r="S280" s="596"/>
      <c r="T280" s="596" t="s">
        <v>413</v>
      </c>
      <c r="U280" s="596"/>
      <c r="V280" s="596" t="s">
        <v>413</v>
      </c>
      <c r="W280" s="596"/>
      <c r="X280" s="596" t="s">
        <v>413</v>
      </c>
      <c r="Y280" s="596"/>
      <c r="Z280" s="596"/>
      <c r="AA280" s="596"/>
      <c r="AB280" s="597"/>
    </row>
    <row r="281" spans="1:28" ht="14.25" thickTop="1" thickBot="1" x14ac:dyDescent="0.25">
      <c r="A281" s="122" t="str">
        <f>A226</f>
        <v>Schedule 1, Detail of Bond and Coupon Indebtedness as of June 30, 2012</v>
      </c>
      <c r="B281" s="123"/>
      <c r="C281" s="123"/>
      <c r="D281" s="123"/>
      <c r="E281" s="123"/>
      <c r="F281" s="123"/>
      <c r="G281" s="123"/>
      <c r="H281" s="623" t="str">
        <f>H226</f>
        <v>2011-2012</v>
      </c>
      <c r="I281" s="623"/>
      <c r="J281" s="623" t="str">
        <f>$H$6</f>
        <v>2011-2012</v>
      </c>
      <c r="K281" s="623"/>
      <c r="L281" s="623" t="str">
        <f>H281</f>
        <v>2011-2012</v>
      </c>
      <c r="M281" s="623"/>
      <c r="N281" s="652" t="str">
        <f>$H$6</f>
        <v>2011-2012</v>
      </c>
      <c r="O281" s="623"/>
      <c r="P281" s="623" t="str">
        <f>$H$6</f>
        <v>2011-2012</v>
      </c>
      <c r="Q281" s="623"/>
      <c r="R281" s="623" t="str">
        <f>$H$6</f>
        <v>2011-2012</v>
      </c>
      <c r="S281" s="623"/>
      <c r="T281" s="623" t="str">
        <f>$H$6</f>
        <v>2011-2012</v>
      </c>
      <c r="U281" s="623"/>
      <c r="V281" s="623" t="str">
        <f>$H$6</f>
        <v>2011-2012</v>
      </c>
      <c r="W281" s="623"/>
      <c r="X281" s="623" t="str">
        <f>$H$6</f>
        <v>2011-2012</v>
      </c>
      <c r="Y281" s="623"/>
      <c r="Z281" s="623"/>
      <c r="AA281" s="623"/>
      <c r="AB281" s="627"/>
    </row>
    <row r="282" spans="1:28" ht="14.25" thickTop="1" thickBot="1" x14ac:dyDescent="0.25">
      <c r="A282" s="122" t="s">
        <v>414</v>
      </c>
      <c r="B282" s="123"/>
      <c r="C282" s="123"/>
      <c r="D282" s="123"/>
      <c r="E282" s="123"/>
      <c r="F282" s="123"/>
      <c r="G282" s="123"/>
      <c r="H282" s="623" t="s">
        <v>40</v>
      </c>
      <c r="I282" s="623"/>
      <c r="J282" s="623" t="s">
        <v>40</v>
      </c>
      <c r="K282" s="623"/>
      <c r="L282" s="623" t="s">
        <v>40</v>
      </c>
      <c r="M282" s="627"/>
      <c r="N282" s="623" t="s">
        <v>40</v>
      </c>
      <c r="O282" s="623"/>
      <c r="P282" s="623" t="s">
        <v>40</v>
      </c>
      <c r="Q282" s="623"/>
      <c r="R282" s="623" t="s">
        <v>40</v>
      </c>
      <c r="S282" s="623"/>
      <c r="T282" s="623" t="s">
        <v>40</v>
      </c>
      <c r="U282" s="623"/>
      <c r="V282" s="623" t="s">
        <v>40</v>
      </c>
      <c r="W282" s="623"/>
      <c r="X282" s="623" t="s">
        <v>40</v>
      </c>
      <c r="Y282" s="623"/>
      <c r="Z282" s="652" t="s">
        <v>51</v>
      </c>
      <c r="AA282" s="623"/>
      <c r="AB282" s="627"/>
    </row>
    <row r="283" spans="1:28" ht="13.5" thickTop="1" x14ac:dyDescent="0.2">
      <c r="A283" s="92" t="s">
        <v>41</v>
      </c>
      <c r="B283" s="93"/>
      <c r="C283" s="93"/>
      <c r="D283" s="93"/>
      <c r="E283" s="93"/>
      <c r="F283" s="93"/>
      <c r="G283" s="110"/>
      <c r="H283" s="699"/>
      <c r="I283" s="699"/>
      <c r="J283" s="699"/>
      <c r="K283" s="699"/>
      <c r="L283" s="699"/>
      <c r="M283" s="699"/>
      <c r="N283" s="699"/>
      <c r="O283" s="699"/>
      <c r="P283" s="699"/>
      <c r="Q283" s="699"/>
      <c r="R283" s="699"/>
      <c r="S283" s="699"/>
      <c r="T283" s="699"/>
      <c r="U283" s="699"/>
      <c r="V283" s="699"/>
      <c r="W283" s="699"/>
      <c r="X283" s="699"/>
      <c r="Y283" s="699"/>
      <c r="Z283" s="693"/>
      <c r="AA283" s="694"/>
      <c r="AB283" s="695"/>
    </row>
    <row r="284" spans="1:28" x14ac:dyDescent="0.2">
      <c r="A284" s="133" t="str">
        <f>A229</f>
        <v>Cash Balance June 30, 2012</v>
      </c>
      <c r="B284" s="116"/>
      <c r="C284" s="116"/>
      <c r="D284" s="116"/>
      <c r="E284" s="116"/>
      <c r="F284" s="116"/>
      <c r="G284" s="138"/>
      <c r="H284" s="624">
        <f>H310</f>
        <v>0</v>
      </c>
      <c r="I284" s="624"/>
      <c r="J284" s="624">
        <f>J310</f>
        <v>0</v>
      </c>
      <c r="K284" s="624"/>
      <c r="L284" s="624">
        <f>L310</f>
        <v>0</v>
      </c>
      <c r="M284" s="624"/>
      <c r="N284" s="624">
        <f>N310</f>
        <v>0</v>
      </c>
      <c r="O284" s="624"/>
      <c r="P284" s="624">
        <f>P310</f>
        <v>0</v>
      </c>
      <c r="Q284" s="624"/>
      <c r="R284" s="624">
        <f>R310</f>
        <v>0</v>
      </c>
      <c r="S284" s="624"/>
      <c r="T284" s="624">
        <f>T310</f>
        <v>0</v>
      </c>
      <c r="U284" s="624"/>
      <c r="V284" s="624">
        <f>V310</f>
        <v>0</v>
      </c>
      <c r="W284" s="624"/>
      <c r="X284" s="624">
        <f>X310</f>
        <v>0</v>
      </c>
      <c r="Y284" s="624"/>
      <c r="Z284" s="696">
        <f>SUM(H284:Y284)</f>
        <v>0</v>
      </c>
      <c r="AA284" s="697"/>
      <c r="AB284" s="698"/>
    </row>
    <row r="285" spans="1:28" x14ac:dyDescent="0.2">
      <c r="A285" s="145" t="s">
        <v>42</v>
      </c>
      <c r="B285" s="131"/>
      <c r="C285" s="131"/>
      <c r="D285" s="131"/>
      <c r="E285" s="131"/>
      <c r="F285" s="131"/>
      <c r="G285" s="132"/>
      <c r="H285" s="593">
        <v>0</v>
      </c>
      <c r="I285" s="593"/>
      <c r="J285" s="593">
        <v>0</v>
      </c>
      <c r="K285" s="593"/>
      <c r="L285" s="593">
        <v>0</v>
      </c>
      <c r="M285" s="593"/>
      <c r="N285" s="593">
        <v>0</v>
      </c>
      <c r="O285" s="593"/>
      <c r="P285" s="593">
        <v>0</v>
      </c>
      <c r="Q285" s="593"/>
      <c r="R285" s="593">
        <v>0</v>
      </c>
      <c r="S285" s="593"/>
      <c r="T285" s="593">
        <v>0</v>
      </c>
      <c r="U285" s="593"/>
      <c r="V285" s="593">
        <v>0</v>
      </c>
      <c r="W285" s="593"/>
      <c r="X285" s="593">
        <v>0</v>
      </c>
      <c r="Y285" s="593"/>
      <c r="Z285" s="587">
        <f>SUM(H285:Y285)</f>
        <v>0</v>
      </c>
      <c r="AA285" s="588"/>
      <c r="AB285" s="589"/>
    </row>
    <row r="286" spans="1:28" ht="13.5" thickBot="1" x14ac:dyDescent="0.25">
      <c r="A286" s="144" t="s">
        <v>43</v>
      </c>
      <c r="B286" s="140"/>
      <c r="C286" s="140"/>
      <c r="D286" s="140"/>
      <c r="E286" s="140"/>
      <c r="F286" s="140"/>
      <c r="G286" s="141"/>
      <c r="H286" s="629">
        <f>SUM(H284:I285)</f>
        <v>0</v>
      </c>
      <c r="I286" s="629"/>
      <c r="J286" s="629">
        <f>SUM(J284:K285)</f>
        <v>0</v>
      </c>
      <c r="K286" s="629"/>
      <c r="L286" s="629">
        <f>SUM(L284:M285)</f>
        <v>0</v>
      </c>
      <c r="M286" s="629"/>
      <c r="N286" s="629">
        <f>SUM(N284:O285)</f>
        <v>0</v>
      </c>
      <c r="O286" s="629"/>
      <c r="P286" s="629">
        <f>SUM(P284:Q285)</f>
        <v>0</v>
      </c>
      <c r="Q286" s="629"/>
      <c r="R286" s="629">
        <f>SUM(R284:S285)</f>
        <v>0</v>
      </c>
      <c r="S286" s="629"/>
      <c r="T286" s="629">
        <f>SUM(T284:U285)</f>
        <v>0</v>
      </c>
      <c r="U286" s="629"/>
      <c r="V286" s="629">
        <f>SUM(V284:W285)</f>
        <v>0</v>
      </c>
      <c r="W286" s="629"/>
      <c r="X286" s="629">
        <f>SUM(X284:Y285)</f>
        <v>0</v>
      </c>
      <c r="Y286" s="629"/>
      <c r="Z286" s="573">
        <f>SUM(Z284:AB285)</f>
        <v>0</v>
      </c>
      <c r="AA286" s="574"/>
      <c r="AB286" s="575"/>
    </row>
    <row r="287" spans="1:28" ht="13.5" thickTop="1" x14ac:dyDescent="0.2">
      <c r="A287" s="92" t="s">
        <v>44</v>
      </c>
      <c r="B287" s="93"/>
      <c r="C287" s="93"/>
      <c r="D287" s="93"/>
      <c r="E287" s="93"/>
      <c r="F287" s="93"/>
      <c r="G287" s="110"/>
      <c r="H287" s="692"/>
      <c r="I287" s="692"/>
      <c r="J287" s="692"/>
      <c r="K287" s="692"/>
      <c r="L287" s="692"/>
      <c r="M287" s="692"/>
      <c r="N287" s="692"/>
      <c r="O287" s="692"/>
      <c r="P287" s="692"/>
      <c r="Q287" s="692"/>
      <c r="R287" s="692"/>
      <c r="S287" s="692"/>
      <c r="T287" s="692"/>
      <c r="U287" s="692"/>
      <c r="V287" s="692"/>
      <c r="W287" s="692"/>
      <c r="X287" s="692"/>
      <c r="Y287" s="692"/>
      <c r="Z287" s="693"/>
      <c r="AA287" s="694"/>
      <c r="AB287" s="695"/>
    </row>
    <row r="288" spans="1:28" x14ac:dyDescent="0.2">
      <c r="A288" s="133" t="s">
        <v>45</v>
      </c>
      <c r="B288" s="116"/>
      <c r="C288" s="116"/>
      <c r="D288" s="116"/>
      <c r="E288" s="116"/>
      <c r="F288" s="116"/>
      <c r="G288" s="138"/>
      <c r="H288" s="624">
        <f>H311</f>
        <v>0</v>
      </c>
      <c r="I288" s="624"/>
      <c r="J288" s="624">
        <f>J311</f>
        <v>0</v>
      </c>
      <c r="K288" s="624"/>
      <c r="L288" s="624">
        <f>L311</f>
        <v>0</v>
      </c>
      <c r="M288" s="624"/>
      <c r="N288" s="624">
        <f>N311</f>
        <v>0</v>
      </c>
      <c r="O288" s="624"/>
      <c r="P288" s="624">
        <f>P311</f>
        <v>0</v>
      </c>
      <c r="Q288" s="624"/>
      <c r="R288" s="624">
        <f>R311</f>
        <v>0</v>
      </c>
      <c r="S288" s="624"/>
      <c r="T288" s="624">
        <f>T311</f>
        <v>0</v>
      </c>
      <c r="U288" s="624"/>
      <c r="V288" s="624">
        <f>V311</f>
        <v>0</v>
      </c>
      <c r="W288" s="624"/>
      <c r="X288" s="624">
        <f>X311</f>
        <v>0</v>
      </c>
      <c r="Y288" s="624"/>
      <c r="Z288" s="696">
        <f>SUM(H288:Y288)</f>
        <v>0</v>
      </c>
      <c r="AA288" s="697"/>
      <c r="AB288" s="698"/>
    </row>
    <row r="289" spans="1:28" x14ac:dyDescent="0.2">
      <c r="A289" s="130" t="s">
        <v>46</v>
      </c>
      <c r="B289" s="131"/>
      <c r="C289" s="131"/>
      <c r="D289" s="131"/>
      <c r="E289" s="131"/>
      <c r="F289" s="131"/>
      <c r="G289" s="132"/>
      <c r="H289" s="593">
        <v>0</v>
      </c>
      <c r="I289" s="593"/>
      <c r="J289" s="593">
        <v>0</v>
      </c>
      <c r="K289" s="593"/>
      <c r="L289" s="593">
        <v>0</v>
      </c>
      <c r="M289" s="593"/>
      <c r="N289" s="593">
        <v>0</v>
      </c>
      <c r="O289" s="593"/>
      <c r="P289" s="593">
        <v>0</v>
      </c>
      <c r="Q289" s="593"/>
      <c r="R289" s="593">
        <v>0</v>
      </c>
      <c r="S289" s="593"/>
      <c r="T289" s="593">
        <v>0</v>
      </c>
      <c r="U289" s="593"/>
      <c r="V289" s="593">
        <v>0</v>
      </c>
      <c r="W289" s="593"/>
      <c r="X289" s="593">
        <v>0</v>
      </c>
      <c r="Y289" s="593"/>
      <c r="Z289" s="587">
        <f>SUM(H289:Y289)</f>
        <v>0</v>
      </c>
      <c r="AA289" s="588"/>
      <c r="AB289" s="589"/>
    </row>
    <row r="290" spans="1:28" x14ac:dyDescent="0.2">
      <c r="A290" s="130" t="s">
        <v>47</v>
      </c>
      <c r="B290" s="131"/>
      <c r="C290" s="131"/>
      <c r="D290" s="131"/>
      <c r="E290" s="131"/>
      <c r="F290" s="131"/>
      <c r="G290" s="132"/>
      <c r="H290" s="625">
        <f>H313</f>
        <v>0</v>
      </c>
      <c r="I290" s="625"/>
      <c r="J290" s="625">
        <f>J313</f>
        <v>0</v>
      </c>
      <c r="K290" s="625"/>
      <c r="L290" s="625">
        <f>L313</f>
        <v>0</v>
      </c>
      <c r="M290" s="625"/>
      <c r="N290" s="625">
        <f>N313</f>
        <v>0</v>
      </c>
      <c r="O290" s="625"/>
      <c r="P290" s="625">
        <f>P313</f>
        <v>0</v>
      </c>
      <c r="Q290" s="625"/>
      <c r="R290" s="625">
        <f>R313</f>
        <v>0</v>
      </c>
      <c r="S290" s="625"/>
      <c r="T290" s="625">
        <f>T313</f>
        <v>0</v>
      </c>
      <c r="U290" s="625"/>
      <c r="V290" s="625">
        <f>V313</f>
        <v>0</v>
      </c>
      <c r="W290" s="625"/>
      <c r="X290" s="625">
        <f>X313</f>
        <v>0</v>
      </c>
      <c r="Y290" s="625"/>
      <c r="Z290" s="587">
        <f>SUM(H290:Y290)</f>
        <v>0</v>
      </c>
      <c r="AA290" s="588"/>
      <c r="AB290" s="589"/>
    </row>
    <row r="291" spans="1:28" ht="13.5" thickBot="1" x14ac:dyDescent="0.25">
      <c r="A291" s="144" t="s">
        <v>48</v>
      </c>
      <c r="B291" s="140"/>
      <c r="C291" s="140"/>
      <c r="D291" s="140"/>
      <c r="E291" s="140"/>
      <c r="F291" s="140"/>
      <c r="G291" s="141"/>
      <c r="H291" s="602">
        <f>SUM(H288:I290)</f>
        <v>0</v>
      </c>
      <c r="I291" s="602"/>
      <c r="J291" s="602">
        <f>SUM(J288:K290)</f>
        <v>0</v>
      </c>
      <c r="K291" s="602"/>
      <c r="L291" s="602">
        <f>SUM(L288:M290)</f>
        <v>0</v>
      </c>
      <c r="M291" s="602"/>
      <c r="N291" s="602">
        <f>SUM(N288:O290)</f>
        <v>0</v>
      </c>
      <c r="O291" s="602"/>
      <c r="P291" s="602">
        <f>SUM(P288:Q290)</f>
        <v>0</v>
      </c>
      <c r="Q291" s="602"/>
      <c r="R291" s="602">
        <f>SUM(R288:S290)</f>
        <v>0</v>
      </c>
      <c r="S291" s="602"/>
      <c r="T291" s="602">
        <f>SUM(T288:U290)</f>
        <v>0</v>
      </c>
      <c r="U291" s="602"/>
      <c r="V291" s="602">
        <f>SUM(V288:W290)</f>
        <v>0</v>
      </c>
      <c r="W291" s="602"/>
      <c r="X291" s="602">
        <f>SUM(X288:Y290)</f>
        <v>0</v>
      </c>
      <c r="Y291" s="602"/>
      <c r="Z291" s="587">
        <f>SUM(H291:Y291)</f>
        <v>0</v>
      </c>
      <c r="AA291" s="588"/>
      <c r="AB291" s="589"/>
    </row>
    <row r="292" spans="1:28" ht="13.5" thickTop="1" x14ac:dyDescent="0.2">
      <c r="A292" s="207" t="str">
        <f>A237</f>
        <v>CASH FUND BALANCE JUNE 30, 2012</v>
      </c>
      <c r="B292" s="128"/>
      <c r="C292" s="128"/>
      <c r="D292" s="128"/>
      <c r="E292" s="128"/>
      <c r="F292" s="128"/>
      <c r="G292" s="129"/>
      <c r="H292" s="624">
        <f>H286-H291</f>
        <v>0</v>
      </c>
      <c r="I292" s="624"/>
      <c r="J292" s="624">
        <f>J286-J291</f>
        <v>0</v>
      </c>
      <c r="K292" s="624"/>
      <c r="L292" s="624">
        <f>L286-L291</f>
        <v>0</v>
      </c>
      <c r="M292" s="624"/>
      <c r="N292" s="624">
        <f>N286-N291</f>
        <v>0</v>
      </c>
      <c r="O292" s="624"/>
      <c r="P292" s="624">
        <f>P286-P291</f>
        <v>0</v>
      </c>
      <c r="Q292" s="624"/>
      <c r="R292" s="624">
        <f>R286-R291</f>
        <v>0</v>
      </c>
      <c r="S292" s="624"/>
      <c r="T292" s="624">
        <f>T286-T291</f>
        <v>0</v>
      </c>
      <c r="U292" s="624"/>
      <c r="V292" s="624">
        <f>V286-V291</f>
        <v>0</v>
      </c>
      <c r="W292" s="624"/>
      <c r="X292" s="624">
        <f>X286-X291</f>
        <v>0</v>
      </c>
      <c r="Y292" s="624"/>
      <c r="Z292" s="567">
        <f>SUM(H292:Y292)</f>
        <v>0</v>
      </c>
      <c r="AA292" s="568"/>
      <c r="AB292" s="569"/>
    </row>
    <row r="293" spans="1:28" ht="13.5" thickBot="1" x14ac:dyDescent="0.25">
      <c r="A293" s="144" t="s">
        <v>49</v>
      </c>
      <c r="B293" s="140"/>
      <c r="C293" s="140"/>
      <c r="D293" s="140"/>
      <c r="E293" s="140"/>
      <c r="F293" s="140"/>
      <c r="G293" s="141"/>
      <c r="H293" s="602">
        <f>H291+H292</f>
        <v>0</v>
      </c>
      <c r="I293" s="602"/>
      <c r="J293" s="602">
        <f>J291+J292</f>
        <v>0</v>
      </c>
      <c r="K293" s="602"/>
      <c r="L293" s="602">
        <f>L291+L292</f>
        <v>0</v>
      </c>
      <c r="M293" s="602"/>
      <c r="N293" s="602">
        <f>N291+N292</f>
        <v>0</v>
      </c>
      <c r="O293" s="602"/>
      <c r="P293" s="602">
        <f>P291+P292</f>
        <v>0</v>
      </c>
      <c r="Q293" s="602"/>
      <c r="R293" s="602">
        <f>R291+R292</f>
        <v>0</v>
      </c>
      <c r="S293" s="602"/>
      <c r="T293" s="602">
        <f>T291+T292</f>
        <v>0</v>
      </c>
      <c r="U293" s="602"/>
      <c r="V293" s="602">
        <f>V291+V292</f>
        <v>0</v>
      </c>
      <c r="W293" s="602"/>
      <c r="X293" s="602">
        <f>X291+X292</f>
        <v>0</v>
      </c>
      <c r="Y293" s="602"/>
      <c r="Z293" s="573">
        <f>Z291+Z292</f>
        <v>0</v>
      </c>
      <c r="AA293" s="574"/>
      <c r="AB293" s="575"/>
    </row>
    <row r="294" spans="1:28" ht="14.25" thickTop="1" thickBot="1" x14ac:dyDescent="0.25">
      <c r="H294" s="690"/>
      <c r="I294" s="690"/>
      <c r="J294" s="690"/>
      <c r="K294" s="690"/>
      <c r="L294" s="690"/>
      <c r="M294" s="690"/>
      <c r="N294" s="690"/>
      <c r="O294" s="690"/>
      <c r="P294" s="690"/>
      <c r="Q294" s="690"/>
      <c r="R294" s="690"/>
      <c r="S294" s="690"/>
      <c r="T294" s="690"/>
      <c r="U294" s="690"/>
      <c r="V294" s="690"/>
      <c r="W294" s="690"/>
      <c r="X294" s="690"/>
      <c r="Y294" s="690"/>
      <c r="Z294" s="691"/>
      <c r="AA294" s="691"/>
      <c r="AB294" s="691"/>
    </row>
    <row r="295" spans="1:28" ht="14.25" thickTop="1" thickBot="1" x14ac:dyDescent="0.25">
      <c r="A295" s="122" t="s">
        <v>415</v>
      </c>
      <c r="B295" s="123"/>
      <c r="C295" s="123"/>
      <c r="D295" s="123"/>
      <c r="E295" s="123"/>
      <c r="F295" s="123"/>
      <c r="G295" s="123"/>
      <c r="H295" s="623" t="str">
        <f>$H$6</f>
        <v>2011-2012</v>
      </c>
      <c r="I295" s="623"/>
      <c r="J295" s="623" t="str">
        <f>$H$6</f>
        <v>2011-2012</v>
      </c>
      <c r="K295" s="623"/>
      <c r="L295" s="623" t="str">
        <f>$H$6</f>
        <v>2011-2012</v>
      </c>
      <c r="M295" s="623"/>
      <c r="N295" s="652" t="str">
        <f>$H$6</f>
        <v>2011-2012</v>
      </c>
      <c r="O295" s="623"/>
      <c r="P295" s="623" t="str">
        <f>$H$6</f>
        <v>2011-2012</v>
      </c>
      <c r="Q295" s="623"/>
      <c r="R295" s="623" t="str">
        <f>$H$6</f>
        <v>2011-2012</v>
      </c>
      <c r="S295" s="623"/>
      <c r="T295" s="623" t="str">
        <f>$H$6</f>
        <v>2011-2012</v>
      </c>
      <c r="U295" s="623"/>
      <c r="V295" s="623" t="str">
        <f>$H$6</f>
        <v>2011-2012</v>
      </c>
      <c r="W295" s="623"/>
      <c r="X295" s="623" t="str">
        <f>$H$6</f>
        <v>2011-2012</v>
      </c>
      <c r="Y295" s="623"/>
      <c r="Z295" s="591"/>
      <c r="AA295" s="591"/>
      <c r="AB295" s="592"/>
    </row>
    <row r="296" spans="1:28" ht="14.25" thickTop="1" thickBot="1" x14ac:dyDescent="0.25">
      <c r="A296" s="122" t="s">
        <v>414</v>
      </c>
      <c r="B296" s="123"/>
      <c r="C296" s="123"/>
      <c r="D296" s="123"/>
      <c r="E296" s="123"/>
      <c r="F296" s="123"/>
      <c r="G296" s="123"/>
      <c r="H296" s="591" t="s">
        <v>40</v>
      </c>
      <c r="I296" s="591"/>
      <c r="J296" s="591" t="s">
        <v>40</v>
      </c>
      <c r="K296" s="591"/>
      <c r="L296" s="591" t="s">
        <v>40</v>
      </c>
      <c r="M296" s="592"/>
      <c r="N296" s="591" t="s">
        <v>40</v>
      </c>
      <c r="O296" s="591"/>
      <c r="P296" s="591" t="s">
        <v>40</v>
      </c>
      <c r="Q296" s="591"/>
      <c r="R296" s="591" t="s">
        <v>40</v>
      </c>
      <c r="S296" s="591"/>
      <c r="T296" s="591" t="s">
        <v>40</v>
      </c>
      <c r="U296" s="591"/>
      <c r="V296" s="591" t="s">
        <v>40</v>
      </c>
      <c r="W296" s="591"/>
      <c r="X296" s="591" t="s">
        <v>40</v>
      </c>
      <c r="Y296" s="591"/>
      <c r="Z296" s="590" t="s">
        <v>158</v>
      </c>
      <c r="AA296" s="591"/>
      <c r="AB296" s="592"/>
    </row>
    <row r="297" spans="1:28" ht="13.5" thickTop="1" x14ac:dyDescent="0.2">
      <c r="A297" s="127" t="str">
        <f>A242</f>
        <v>Cash Balance Reported to Excise Board 6-30-2011</v>
      </c>
      <c r="B297" s="128"/>
      <c r="C297" s="128"/>
      <c r="D297" s="128"/>
      <c r="E297" s="128"/>
      <c r="F297" s="128"/>
      <c r="G297" s="129"/>
      <c r="H297" s="599">
        <v>0</v>
      </c>
      <c r="I297" s="599"/>
      <c r="J297" s="599">
        <v>0</v>
      </c>
      <c r="K297" s="599"/>
      <c r="L297" s="599">
        <v>0</v>
      </c>
      <c r="M297" s="599"/>
      <c r="N297" s="599">
        <v>0</v>
      </c>
      <c r="O297" s="599"/>
      <c r="P297" s="599">
        <v>0</v>
      </c>
      <c r="Q297" s="599"/>
      <c r="R297" s="599">
        <v>0</v>
      </c>
      <c r="S297" s="599"/>
      <c r="T297" s="599">
        <v>0</v>
      </c>
      <c r="U297" s="599"/>
      <c r="V297" s="599">
        <v>0</v>
      </c>
      <c r="W297" s="599"/>
      <c r="X297" s="599">
        <v>0</v>
      </c>
      <c r="Y297" s="599"/>
      <c r="Z297" s="567">
        <f>SUM(H297:Y297)</f>
        <v>0</v>
      </c>
      <c r="AA297" s="568"/>
      <c r="AB297" s="569"/>
    </row>
    <row r="298" spans="1:28" x14ac:dyDescent="0.2">
      <c r="A298" s="130" t="s">
        <v>141</v>
      </c>
      <c r="B298" s="131"/>
      <c r="C298" s="131"/>
      <c r="D298" s="131"/>
      <c r="E298" s="131"/>
      <c r="F298" s="131"/>
      <c r="G298" s="132"/>
      <c r="H298" s="593">
        <v>0</v>
      </c>
      <c r="I298" s="593"/>
      <c r="J298" s="593">
        <v>0</v>
      </c>
      <c r="K298" s="593"/>
      <c r="L298" s="593">
        <v>0</v>
      </c>
      <c r="M298" s="593"/>
      <c r="N298" s="593">
        <v>0</v>
      </c>
      <c r="O298" s="593"/>
      <c r="P298" s="593">
        <v>0</v>
      </c>
      <c r="Q298" s="593"/>
      <c r="R298" s="593">
        <v>0</v>
      </c>
      <c r="S298" s="593"/>
      <c r="T298" s="593">
        <v>0</v>
      </c>
      <c r="U298" s="593"/>
      <c r="V298" s="593">
        <v>0</v>
      </c>
      <c r="W298" s="593"/>
      <c r="X298" s="593">
        <v>0</v>
      </c>
      <c r="Y298" s="593"/>
      <c r="Z298" s="587">
        <f t="shared" ref="Z298:Z316" si="11">SUM(H298:Y298)</f>
        <v>0</v>
      </c>
      <c r="AA298" s="588"/>
      <c r="AB298" s="589"/>
    </row>
    <row r="299" spans="1:28" x14ac:dyDescent="0.2">
      <c r="A299" s="130" t="s">
        <v>142</v>
      </c>
      <c r="B299" s="131"/>
      <c r="C299" s="131"/>
      <c r="D299" s="131"/>
      <c r="E299" s="131"/>
      <c r="F299" s="131"/>
      <c r="G299" s="132"/>
      <c r="H299" s="593">
        <v>0</v>
      </c>
      <c r="I299" s="593"/>
      <c r="J299" s="593">
        <v>0</v>
      </c>
      <c r="K299" s="593"/>
      <c r="L299" s="593">
        <v>0</v>
      </c>
      <c r="M299" s="593"/>
      <c r="N299" s="593">
        <v>0</v>
      </c>
      <c r="O299" s="593"/>
      <c r="P299" s="593">
        <v>0</v>
      </c>
      <c r="Q299" s="593"/>
      <c r="R299" s="593">
        <v>0</v>
      </c>
      <c r="S299" s="593"/>
      <c r="T299" s="593">
        <v>0</v>
      </c>
      <c r="U299" s="593"/>
      <c r="V299" s="593">
        <v>0</v>
      </c>
      <c r="W299" s="593"/>
      <c r="X299" s="593">
        <v>0</v>
      </c>
      <c r="Y299" s="593"/>
      <c r="Z299" s="587">
        <f t="shared" si="11"/>
        <v>0</v>
      </c>
      <c r="AA299" s="588"/>
      <c r="AB299" s="589"/>
    </row>
    <row r="300" spans="1:28" x14ac:dyDescent="0.2">
      <c r="A300" s="130" t="s">
        <v>143</v>
      </c>
      <c r="B300" s="131"/>
      <c r="C300" s="131"/>
      <c r="D300" s="131"/>
      <c r="E300" s="131"/>
      <c r="F300" s="131"/>
      <c r="G300" s="132"/>
      <c r="H300" s="625">
        <f>SUM(H297:I299)</f>
        <v>0</v>
      </c>
      <c r="I300" s="625"/>
      <c r="J300" s="625">
        <f>SUM(J297:K299)</f>
        <v>0</v>
      </c>
      <c r="K300" s="625"/>
      <c r="L300" s="625">
        <f>SUM(L297:M299)</f>
        <v>0</v>
      </c>
      <c r="M300" s="625"/>
      <c r="N300" s="625">
        <f>SUM(N297:O299)</f>
        <v>0</v>
      </c>
      <c r="O300" s="625"/>
      <c r="P300" s="625">
        <f>SUM(P297:Q299)</f>
        <v>0</v>
      </c>
      <c r="Q300" s="625"/>
      <c r="R300" s="625">
        <f>SUM(R297:S299)</f>
        <v>0</v>
      </c>
      <c r="S300" s="625"/>
      <c r="T300" s="625">
        <f>SUM(T297:U299)</f>
        <v>0</v>
      </c>
      <c r="U300" s="625"/>
      <c r="V300" s="625">
        <f>SUM(V297:W299)</f>
        <v>0</v>
      </c>
      <c r="W300" s="625"/>
      <c r="X300" s="625">
        <f>SUM(X297:Y299)</f>
        <v>0</v>
      </c>
      <c r="Y300" s="625"/>
      <c r="Z300" s="587">
        <f t="shared" si="11"/>
        <v>0</v>
      </c>
      <c r="AA300" s="588"/>
      <c r="AB300" s="589"/>
    </row>
    <row r="301" spans="1:28" x14ac:dyDescent="0.2">
      <c r="A301" s="130" t="s">
        <v>144</v>
      </c>
      <c r="B301" s="131"/>
      <c r="C301" s="131"/>
      <c r="D301" s="131"/>
      <c r="E301" s="131"/>
      <c r="F301" s="131"/>
      <c r="G301" s="132"/>
      <c r="H301" s="593">
        <v>0</v>
      </c>
      <c r="I301" s="593"/>
      <c r="J301" s="593">
        <v>0</v>
      </c>
      <c r="K301" s="593"/>
      <c r="L301" s="593">
        <v>0</v>
      </c>
      <c r="M301" s="593"/>
      <c r="N301" s="593">
        <v>0</v>
      </c>
      <c r="O301" s="593"/>
      <c r="P301" s="593">
        <v>0</v>
      </c>
      <c r="Q301" s="593"/>
      <c r="R301" s="593">
        <v>0</v>
      </c>
      <c r="S301" s="593"/>
      <c r="T301" s="593">
        <v>0</v>
      </c>
      <c r="U301" s="593"/>
      <c r="V301" s="593">
        <v>0</v>
      </c>
      <c r="W301" s="593"/>
      <c r="X301" s="593">
        <v>0</v>
      </c>
      <c r="Y301" s="593"/>
      <c r="Z301" s="587">
        <f t="shared" si="11"/>
        <v>0</v>
      </c>
      <c r="AA301" s="588"/>
      <c r="AB301" s="589"/>
    </row>
    <row r="302" spans="1:28" x14ac:dyDescent="0.2">
      <c r="A302" s="130" t="s">
        <v>145</v>
      </c>
      <c r="B302" s="131"/>
      <c r="C302" s="131"/>
      <c r="D302" s="131"/>
      <c r="E302" s="131"/>
      <c r="F302" s="131"/>
      <c r="G302" s="132"/>
      <c r="H302" s="593">
        <v>0</v>
      </c>
      <c r="I302" s="593"/>
      <c r="J302" s="593">
        <v>0</v>
      </c>
      <c r="K302" s="593"/>
      <c r="L302" s="593">
        <v>0</v>
      </c>
      <c r="M302" s="593"/>
      <c r="N302" s="570">
        <v>0</v>
      </c>
      <c r="O302" s="572"/>
      <c r="P302" s="570">
        <v>0</v>
      </c>
      <c r="Q302" s="572"/>
      <c r="R302" s="570">
        <v>0</v>
      </c>
      <c r="S302" s="572"/>
      <c r="T302" s="570">
        <v>0</v>
      </c>
      <c r="U302" s="572"/>
      <c r="V302" s="570">
        <v>0</v>
      </c>
      <c r="W302" s="572"/>
      <c r="X302" s="570">
        <v>0</v>
      </c>
      <c r="Y302" s="572"/>
      <c r="Z302" s="587">
        <f t="shared" si="11"/>
        <v>0</v>
      </c>
      <c r="AA302" s="588"/>
      <c r="AB302" s="589"/>
    </row>
    <row r="303" spans="1:28" x14ac:dyDescent="0.2">
      <c r="A303" s="130" t="s">
        <v>146</v>
      </c>
      <c r="B303" s="131"/>
      <c r="C303" s="131"/>
      <c r="D303" s="131"/>
      <c r="E303" s="131"/>
      <c r="F303" s="131"/>
      <c r="G303" s="132"/>
      <c r="H303" s="593">
        <v>0</v>
      </c>
      <c r="I303" s="593"/>
      <c r="J303" s="593">
        <v>0</v>
      </c>
      <c r="K303" s="593"/>
      <c r="L303" s="593">
        <v>0</v>
      </c>
      <c r="M303" s="593"/>
      <c r="N303" s="593">
        <v>0</v>
      </c>
      <c r="O303" s="593"/>
      <c r="P303" s="593">
        <v>0</v>
      </c>
      <c r="Q303" s="593"/>
      <c r="R303" s="593">
        <v>0</v>
      </c>
      <c r="S303" s="593"/>
      <c r="T303" s="593">
        <v>0</v>
      </c>
      <c r="U303" s="593"/>
      <c r="V303" s="593">
        <v>0</v>
      </c>
      <c r="W303" s="593"/>
      <c r="X303" s="593">
        <v>0</v>
      </c>
      <c r="Y303" s="593"/>
      <c r="Z303" s="587">
        <f t="shared" si="11"/>
        <v>0</v>
      </c>
      <c r="AA303" s="588"/>
      <c r="AB303" s="589"/>
    </row>
    <row r="304" spans="1:28" x14ac:dyDescent="0.2">
      <c r="A304" s="130" t="s">
        <v>147</v>
      </c>
      <c r="B304" s="131"/>
      <c r="C304" s="131"/>
      <c r="D304" s="131"/>
      <c r="E304" s="131"/>
      <c r="F304" s="131"/>
      <c r="G304" s="132"/>
      <c r="H304" s="593">
        <v>0</v>
      </c>
      <c r="I304" s="593"/>
      <c r="J304" s="593">
        <v>0</v>
      </c>
      <c r="K304" s="593"/>
      <c r="L304" s="593">
        <v>0</v>
      </c>
      <c r="M304" s="593"/>
      <c r="N304" s="593">
        <v>0</v>
      </c>
      <c r="O304" s="593"/>
      <c r="P304" s="593">
        <v>0</v>
      </c>
      <c r="Q304" s="593"/>
      <c r="R304" s="593">
        <v>0</v>
      </c>
      <c r="S304" s="593"/>
      <c r="T304" s="593">
        <v>0</v>
      </c>
      <c r="U304" s="593"/>
      <c r="V304" s="593">
        <v>0</v>
      </c>
      <c r="W304" s="593"/>
      <c r="X304" s="593">
        <v>0</v>
      </c>
      <c r="Y304" s="593"/>
      <c r="Z304" s="587">
        <f t="shared" si="11"/>
        <v>0</v>
      </c>
      <c r="AA304" s="588"/>
      <c r="AB304" s="589"/>
    </row>
    <row r="305" spans="1:28" x14ac:dyDescent="0.2">
      <c r="A305" s="130" t="s">
        <v>148</v>
      </c>
      <c r="B305" s="131"/>
      <c r="C305" s="131"/>
      <c r="D305" s="131"/>
      <c r="E305" s="131"/>
      <c r="F305" s="131"/>
      <c r="G305" s="132"/>
      <c r="H305" s="625">
        <f>SUM(H301:I304)</f>
        <v>0</v>
      </c>
      <c r="I305" s="625"/>
      <c r="J305" s="625">
        <f>SUM(J301:K304)</f>
        <v>0</v>
      </c>
      <c r="K305" s="625"/>
      <c r="L305" s="625">
        <f>SUM(L301:M304)</f>
        <v>0</v>
      </c>
      <c r="M305" s="625"/>
      <c r="N305" s="625">
        <f>SUM(N301:O304)</f>
        <v>0</v>
      </c>
      <c r="O305" s="625"/>
      <c r="P305" s="625">
        <f>SUM(P301:Q304)</f>
        <v>0</v>
      </c>
      <c r="Q305" s="625"/>
      <c r="R305" s="625">
        <f>SUM(R301:S304)</f>
        <v>0</v>
      </c>
      <c r="S305" s="625"/>
      <c r="T305" s="625">
        <f>SUM(T301:U304)</f>
        <v>0</v>
      </c>
      <c r="U305" s="625"/>
      <c r="V305" s="625">
        <f>SUM(V301:W304)</f>
        <v>0</v>
      </c>
      <c r="W305" s="625"/>
      <c r="X305" s="625">
        <f>SUM(X301:Y304)</f>
        <v>0</v>
      </c>
      <c r="Y305" s="625"/>
      <c r="Z305" s="587">
        <f t="shared" si="11"/>
        <v>0</v>
      </c>
      <c r="AA305" s="588"/>
      <c r="AB305" s="589"/>
    </row>
    <row r="306" spans="1:28" x14ac:dyDescent="0.2">
      <c r="A306" s="130" t="s">
        <v>149</v>
      </c>
      <c r="B306" s="131"/>
      <c r="C306" s="131"/>
      <c r="D306" s="131"/>
      <c r="E306" s="131"/>
      <c r="F306" s="131"/>
      <c r="G306" s="132"/>
      <c r="H306" s="625">
        <f>H305+H300</f>
        <v>0</v>
      </c>
      <c r="I306" s="625"/>
      <c r="J306" s="625">
        <f>J305+J300</f>
        <v>0</v>
      </c>
      <c r="K306" s="625"/>
      <c r="L306" s="625">
        <f>L305+L300</f>
        <v>0</v>
      </c>
      <c r="M306" s="625"/>
      <c r="N306" s="625">
        <f>N305+N300</f>
        <v>0</v>
      </c>
      <c r="O306" s="625"/>
      <c r="P306" s="625">
        <f>P305+P300</f>
        <v>0</v>
      </c>
      <c r="Q306" s="625"/>
      <c r="R306" s="625">
        <f>R305+R300</f>
        <v>0</v>
      </c>
      <c r="S306" s="625"/>
      <c r="T306" s="625">
        <f>T305+T300</f>
        <v>0</v>
      </c>
      <c r="U306" s="625"/>
      <c r="V306" s="625">
        <f>V305+V300</f>
        <v>0</v>
      </c>
      <c r="W306" s="625"/>
      <c r="X306" s="625">
        <f>X305+X300</f>
        <v>0</v>
      </c>
      <c r="Y306" s="625"/>
      <c r="Z306" s="587">
        <f t="shared" si="11"/>
        <v>0</v>
      </c>
      <c r="AA306" s="588"/>
      <c r="AB306" s="589"/>
    </row>
    <row r="307" spans="1:28" x14ac:dyDescent="0.2">
      <c r="A307" s="130" t="s">
        <v>150</v>
      </c>
      <c r="B307" s="131"/>
      <c r="C307" s="131"/>
      <c r="D307" s="131"/>
      <c r="E307" s="131"/>
      <c r="F307" s="131"/>
      <c r="G307" s="132"/>
      <c r="H307" s="593">
        <v>0</v>
      </c>
      <c r="I307" s="593"/>
      <c r="J307" s="593">
        <v>0</v>
      </c>
      <c r="K307" s="593"/>
      <c r="L307" s="593">
        <v>0</v>
      </c>
      <c r="M307" s="593"/>
      <c r="N307" s="593">
        <v>0</v>
      </c>
      <c r="O307" s="593"/>
      <c r="P307" s="593">
        <v>0</v>
      </c>
      <c r="Q307" s="593"/>
      <c r="R307" s="593">
        <v>0</v>
      </c>
      <c r="S307" s="593"/>
      <c r="T307" s="593">
        <v>0</v>
      </c>
      <c r="U307" s="593"/>
      <c r="V307" s="593">
        <v>0</v>
      </c>
      <c r="W307" s="593"/>
      <c r="X307" s="593">
        <v>0</v>
      </c>
      <c r="Y307" s="593"/>
      <c r="Z307" s="587">
        <f t="shared" si="11"/>
        <v>0</v>
      </c>
      <c r="AA307" s="588"/>
      <c r="AB307" s="589"/>
    </row>
    <row r="308" spans="1:28" x14ac:dyDescent="0.2">
      <c r="A308" s="130" t="s">
        <v>151</v>
      </c>
      <c r="B308" s="131"/>
      <c r="C308" s="131"/>
      <c r="D308" s="131"/>
      <c r="E308" s="131"/>
      <c r="F308" s="131"/>
      <c r="G308" s="132"/>
      <c r="H308" s="593">
        <v>0</v>
      </c>
      <c r="I308" s="593"/>
      <c r="J308" s="593">
        <v>0</v>
      </c>
      <c r="K308" s="593"/>
      <c r="L308" s="593">
        <v>0</v>
      </c>
      <c r="M308" s="593"/>
      <c r="N308" s="593">
        <v>0</v>
      </c>
      <c r="O308" s="593"/>
      <c r="P308" s="593">
        <v>0</v>
      </c>
      <c r="Q308" s="593"/>
      <c r="R308" s="593">
        <v>0</v>
      </c>
      <c r="S308" s="593"/>
      <c r="T308" s="593">
        <v>0</v>
      </c>
      <c r="U308" s="593"/>
      <c r="V308" s="593">
        <v>0</v>
      </c>
      <c r="W308" s="593"/>
      <c r="X308" s="593">
        <v>0</v>
      </c>
      <c r="Y308" s="593"/>
      <c r="Z308" s="587">
        <f t="shared" si="11"/>
        <v>0</v>
      </c>
      <c r="AA308" s="588"/>
      <c r="AB308" s="589"/>
    </row>
    <row r="309" spans="1:28" x14ac:dyDescent="0.2">
      <c r="A309" s="130" t="s">
        <v>152</v>
      </c>
      <c r="B309" s="131"/>
      <c r="C309" s="131"/>
      <c r="D309" s="131"/>
      <c r="E309" s="131"/>
      <c r="F309" s="131"/>
      <c r="G309" s="132"/>
      <c r="H309" s="625">
        <f>SUM(H307:I308)</f>
        <v>0</v>
      </c>
      <c r="I309" s="625"/>
      <c r="J309" s="625">
        <f>SUM(J307:K308)</f>
        <v>0</v>
      </c>
      <c r="K309" s="625"/>
      <c r="L309" s="625">
        <f>SUM(L307:M308)</f>
        <v>0</v>
      </c>
      <c r="M309" s="625"/>
      <c r="N309" s="625">
        <f>SUM(N307:O308)</f>
        <v>0</v>
      </c>
      <c r="O309" s="625"/>
      <c r="P309" s="625">
        <f>SUM(P307:Q308)</f>
        <v>0</v>
      </c>
      <c r="Q309" s="625"/>
      <c r="R309" s="625">
        <f>SUM(R307:S308)</f>
        <v>0</v>
      </c>
      <c r="S309" s="625"/>
      <c r="T309" s="625">
        <f>SUM(T307:U308)</f>
        <v>0</v>
      </c>
      <c r="U309" s="625"/>
      <c r="V309" s="625">
        <f>SUM(V307:W308)</f>
        <v>0</v>
      </c>
      <c r="W309" s="625"/>
      <c r="X309" s="625">
        <f>SUM(X307:Y308)</f>
        <v>0</v>
      </c>
      <c r="Y309" s="625"/>
      <c r="Z309" s="587">
        <f t="shared" si="11"/>
        <v>0</v>
      </c>
      <c r="AA309" s="588"/>
      <c r="AB309" s="589"/>
    </row>
    <row r="310" spans="1:28" ht="13.5" thickBot="1" x14ac:dyDescent="0.25">
      <c r="A310" s="139" t="str">
        <f>A255</f>
        <v>CASH BALANCE JUNE 30, 2012</v>
      </c>
      <c r="B310" s="140"/>
      <c r="C310" s="140"/>
      <c r="D310" s="140"/>
      <c r="E310" s="140"/>
      <c r="F310" s="140"/>
      <c r="G310" s="141"/>
      <c r="H310" s="602">
        <f>H306-H309</f>
        <v>0</v>
      </c>
      <c r="I310" s="602"/>
      <c r="J310" s="602">
        <f>J306-J309</f>
        <v>0</v>
      </c>
      <c r="K310" s="602"/>
      <c r="L310" s="602">
        <f>L306-L309</f>
        <v>0</v>
      </c>
      <c r="M310" s="602"/>
      <c r="N310" s="602">
        <f>N306-N309</f>
        <v>0</v>
      </c>
      <c r="O310" s="602"/>
      <c r="P310" s="602">
        <f>P306-P309</f>
        <v>0</v>
      </c>
      <c r="Q310" s="602"/>
      <c r="R310" s="602">
        <f>R306-R309</f>
        <v>0</v>
      </c>
      <c r="S310" s="602"/>
      <c r="T310" s="602">
        <f>T306-T309</f>
        <v>0</v>
      </c>
      <c r="U310" s="602"/>
      <c r="V310" s="602">
        <f>V306-V309</f>
        <v>0</v>
      </c>
      <c r="W310" s="602"/>
      <c r="X310" s="602">
        <f>X306-X309</f>
        <v>0</v>
      </c>
      <c r="Y310" s="602"/>
      <c r="Z310" s="573">
        <f t="shared" si="11"/>
        <v>0</v>
      </c>
      <c r="AA310" s="574"/>
      <c r="AB310" s="575"/>
    </row>
    <row r="311" spans="1:28" ht="13.5" thickTop="1" x14ac:dyDescent="0.2">
      <c r="A311" s="127" t="s">
        <v>153</v>
      </c>
      <c r="B311" s="128"/>
      <c r="C311" s="128"/>
      <c r="D311" s="128"/>
      <c r="E311" s="128"/>
      <c r="F311" s="128"/>
      <c r="G311" s="129"/>
      <c r="H311" s="599">
        <v>0</v>
      </c>
      <c r="I311" s="599"/>
      <c r="J311" s="599">
        <v>0</v>
      </c>
      <c r="K311" s="599"/>
      <c r="L311" s="599">
        <v>0</v>
      </c>
      <c r="M311" s="599"/>
      <c r="N311" s="599">
        <v>0</v>
      </c>
      <c r="O311" s="599"/>
      <c r="P311" s="599">
        <v>0</v>
      </c>
      <c r="Q311" s="599"/>
      <c r="R311" s="599">
        <v>0</v>
      </c>
      <c r="S311" s="599"/>
      <c r="T311" s="599">
        <v>0</v>
      </c>
      <c r="U311" s="599"/>
      <c r="V311" s="599">
        <v>0</v>
      </c>
      <c r="W311" s="599"/>
      <c r="X311" s="599">
        <v>0</v>
      </c>
      <c r="Y311" s="599"/>
      <c r="Z311" s="567">
        <f t="shared" si="11"/>
        <v>0</v>
      </c>
      <c r="AA311" s="568"/>
      <c r="AB311" s="569"/>
    </row>
    <row r="312" spans="1:28" x14ac:dyDescent="0.2">
      <c r="A312" s="130" t="s">
        <v>46</v>
      </c>
      <c r="B312" s="131"/>
      <c r="C312" s="131"/>
      <c r="D312" s="131"/>
      <c r="E312" s="131"/>
      <c r="F312" s="131"/>
      <c r="G312" s="132"/>
      <c r="H312" s="593">
        <v>0</v>
      </c>
      <c r="I312" s="593"/>
      <c r="J312" s="593">
        <v>0</v>
      </c>
      <c r="K312" s="593"/>
      <c r="L312" s="593">
        <v>0</v>
      </c>
      <c r="M312" s="593"/>
      <c r="N312" s="593">
        <v>0</v>
      </c>
      <c r="O312" s="593"/>
      <c r="P312" s="593">
        <v>0</v>
      </c>
      <c r="Q312" s="593"/>
      <c r="R312" s="593">
        <v>0</v>
      </c>
      <c r="S312" s="593"/>
      <c r="T312" s="593">
        <v>0</v>
      </c>
      <c r="U312" s="593"/>
      <c r="V312" s="593">
        <v>0</v>
      </c>
      <c r="W312" s="593"/>
      <c r="X312" s="593">
        <v>0</v>
      </c>
      <c r="Y312" s="593"/>
      <c r="Z312" s="587">
        <f t="shared" si="11"/>
        <v>0</v>
      </c>
      <c r="AA312" s="588"/>
      <c r="AB312" s="589"/>
    </row>
    <row r="313" spans="1:28" x14ac:dyDescent="0.2">
      <c r="A313" s="130" t="s">
        <v>47</v>
      </c>
      <c r="B313" s="131"/>
      <c r="C313" s="131"/>
      <c r="D313" s="131"/>
      <c r="E313" s="131"/>
      <c r="F313" s="131"/>
      <c r="G313" s="132"/>
      <c r="H313" s="593">
        <v>0</v>
      </c>
      <c r="I313" s="593"/>
      <c r="J313" s="593">
        <v>0</v>
      </c>
      <c r="K313" s="593"/>
      <c r="L313" s="593">
        <v>0</v>
      </c>
      <c r="M313" s="593"/>
      <c r="N313" s="593">
        <v>0</v>
      </c>
      <c r="O313" s="593"/>
      <c r="P313" s="593">
        <v>0</v>
      </c>
      <c r="Q313" s="593"/>
      <c r="R313" s="593">
        <v>0</v>
      </c>
      <c r="S313" s="593"/>
      <c r="T313" s="593">
        <v>0</v>
      </c>
      <c r="U313" s="593"/>
      <c r="V313" s="593">
        <v>0</v>
      </c>
      <c r="W313" s="593"/>
      <c r="X313" s="593">
        <v>0</v>
      </c>
      <c r="Y313" s="593"/>
      <c r="Z313" s="587">
        <f t="shared" si="11"/>
        <v>0</v>
      </c>
      <c r="AA313" s="588"/>
      <c r="AB313" s="589"/>
    </row>
    <row r="314" spans="1:28" x14ac:dyDescent="0.2">
      <c r="A314" s="130" t="s">
        <v>416</v>
      </c>
      <c r="B314" s="131"/>
      <c r="C314" s="131"/>
      <c r="D314" s="131"/>
      <c r="E314" s="131"/>
      <c r="F314" s="131"/>
      <c r="G314" s="132"/>
      <c r="H314" s="625">
        <f>SUM(H311:I313)</f>
        <v>0</v>
      </c>
      <c r="I314" s="625"/>
      <c r="J314" s="625">
        <f>SUM(J311:K313)</f>
        <v>0</v>
      </c>
      <c r="K314" s="625"/>
      <c r="L314" s="625">
        <f>SUM(L311:M313)</f>
        <v>0</v>
      </c>
      <c r="M314" s="625"/>
      <c r="N314" s="625">
        <f>SUM(N311:O313)</f>
        <v>0</v>
      </c>
      <c r="O314" s="625"/>
      <c r="P314" s="625">
        <f>SUM(P311:Q313)</f>
        <v>0</v>
      </c>
      <c r="Q314" s="625"/>
      <c r="R314" s="625">
        <f>SUM(R311:S313)</f>
        <v>0</v>
      </c>
      <c r="S314" s="625"/>
      <c r="T314" s="625">
        <f>SUM(T311:U313)</f>
        <v>0</v>
      </c>
      <c r="U314" s="625"/>
      <c r="V314" s="625">
        <f>SUM(V311:W313)</f>
        <v>0</v>
      </c>
      <c r="W314" s="625"/>
      <c r="X314" s="625">
        <f>SUM(X311:Y313)</f>
        <v>0</v>
      </c>
      <c r="Y314" s="625"/>
      <c r="Z314" s="587">
        <f t="shared" si="11"/>
        <v>0</v>
      </c>
      <c r="AA314" s="588"/>
      <c r="AB314" s="589"/>
    </row>
    <row r="315" spans="1:28" x14ac:dyDescent="0.2">
      <c r="A315" s="142" t="s">
        <v>155</v>
      </c>
      <c r="B315" s="131"/>
      <c r="C315" s="131"/>
      <c r="D315" s="131"/>
      <c r="E315" s="131"/>
      <c r="F315" s="131"/>
      <c r="G315" s="132"/>
      <c r="H315" s="593">
        <v>0</v>
      </c>
      <c r="I315" s="593"/>
      <c r="J315" s="593">
        <v>0</v>
      </c>
      <c r="K315" s="593"/>
      <c r="L315" s="593">
        <v>0</v>
      </c>
      <c r="M315" s="593"/>
      <c r="N315" s="593">
        <v>0</v>
      </c>
      <c r="O315" s="593"/>
      <c r="P315" s="593">
        <v>0</v>
      </c>
      <c r="Q315" s="593"/>
      <c r="R315" s="593">
        <v>0</v>
      </c>
      <c r="S315" s="593"/>
      <c r="T315" s="593">
        <v>0</v>
      </c>
      <c r="U315" s="593"/>
      <c r="V315" s="593">
        <v>0</v>
      </c>
      <c r="W315" s="593"/>
      <c r="X315" s="593">
        <v>0</v>
      </c>
      <c r="Y315" s="593"/>
      <c r="Z315" s="587">
        <f t="shared" si="11"/>
        <v>0</v>
      </c>
      <c r="AA315" s="588"/>
      <c r="AB315" s="589"/>
    </row>
    <row r="316" spans="1:28" ht="13.5" thickBot="1" x14ac:dyDescent="0.25">
      <c r="A316" s="139" t="s">
        <v>417</v>
      </c>
      <c r="B316" s="140"/>
      <c r="C316" s="140"/>
      <c r="D316" s="140"/>
      <c r="E316" s="140"/>
      <c r="F316" s="140"/>
      <c r="G316" s="141"/>
      <c r="H316" s="602">
        <f>H310-H314-H315</f>
        <v>0</v>
      </c>
      <c r="I316" s="602"/>
      <c r="J316" s="602">
        <f>J310-J314-J315</f>
        <v>0</v>
      </c>
      <c r="K316" s="602"/>
      <c r="L316" s="602">
        <f>L310-L314-L315</f>
        <v>0</v>
      </c>
      <c r="M316" s="602"/>
      <c r="N316" s="602">
        <f>N310-N314-N315</f>
        <v>0</v>
      </c>
      <c r="O316" s="602"/>
      <c r="P316" s="602">
        <f>P310-P314-P315</f>
        <v>0</v>
      </c>
      <c r="Q316" s="602"/>
      <c r="R316" s="602">
        <f>R310-R314-R315</f>
        <v>0</v>
      </c>
      <c r="S316" s="602"/>
      <c r="T316" s="602">
        <f>T310-T314-T315</f>
        <v>0</v>
      </c>
      <c r="U316" s="602"/>
      <c r="V316" s="602">
        <f>V310-V314-V315</f>
        <v>0</v>
      </c>
      <c r="W316" s="602"/>
      <c r="X316" s="602">
        <f>X310-X314-X315</f>
        <v>0</v>
      </c>
      <c r="Y316" s="602"/>
      <c r="Z316" s="573">
        <f t="shared" si="11"/>
        <v>0</v>
      </c>
      <c r="AA316" s="574"/>
      <c r="AB316" s="575"/>
    </row>
    <row r="317" spans="1:28" ht="14.25" thickTop="1" thickBot="1" x14ac:dyDescent="0.25">
      <c r="H317" s="690"/>
      <c r="I317" s="690"/>
      <c r="J317" s="690"/>
      <c r="K317" s="690"/>
      <c r="L317" s="690"/>
      <c r="M317" s="690"/>
      <c r="N317" s="690"/>
      <c r="O317" s="690"/>
      <c r="P317" s="690"/>
      <c r="Q317" s="690"/>
      <c r="R317" s="690"/>
      <c r="S317" s="690"/>
      <c r="T317" s="690"/>
      <c r="U317" s="690"/>
      <c r="V317" s="690"/>
      <c r="W317" s="690"/>
      <c r="X317" s="690"/>
      <c r="Y317" s="690"/>
      <c r="Z317" s="691"/>
      <c r="AA317" s="691"/>
      <c r="AB317" s="691"/>
    </row>
    <row r="318" spans="1:28" ht="14.25" thickTop="1" thickBot="1" x14ac:dyDescent="0.25">
      <c r="A318" s="122" t="s">
        <v>418</v>
      </c>
      <c r="B318" s="123"/>
      <c r="C318" s="123"/>
      <c r="D318" s="123"/>
      <c r="E318" s="123"/>
      <c r="F318" s="123"/>
      <c r="G318" s="123"/>
      <c r="H318" s="623" t="str">
        <f>$H$6</f>
        <v>2011-2012</v>
      </c>
      <c r="I318" s="623"/>
      <c r="J318" s="623" t="str">
        <f>$H$6</f>
        <v>2011-2012</v>
      </c>
      <c r="K318" s="623"/>
      <c r="L318" s="623" t="str">
        <f>$H$6</f>
        <v>2011-2012</v>
      </c>
      <c r="M318" s="623"/>
      <c r="N318" s="652" t="str">
        <f>$H$6</f>
        <v>2011-2012</v>
      </c>
      <c r="O318" s="623"/>
      <c r="P318" s="623" t="str">
        <f>$H$6</f>
        <v>2011-2012</v>
      </c>
      <c r="Q318" s="623"/>
      <c r="R318" s="623" t="str">
        <f>$H$6</f>
        <v>2011-2012</v>
      </c>
      <c r="S318" s="623"/>
      <c r="T318" s="623" t="str">
        <f>$H$6</f>
        <v>2011-2012</v>
      </c>
      <c r="U318" s="623"/>
      <c r="V318" s="623" t="str">
        <f>$H$6</f>
        <v>2011-2012</v>
      </c>
      <c r="W318" s="623"/>
      <c r="X318" s="623" t="str">
        <f>$H$6</f>
        <v>2011-2012</v>
      </c>
      <c r="Y318" s="623"/>
      <c r="Z318" s="591"/>
      <c r="AA318" s="591"/>
      <c r="AB318" s="592"/>
    </row>
    <row r="319" spans="1:28" ht="14.25" thickTop="1" thickBot="1" x14ac:dyDescent="0.25">
      <c r="A319" s="105" t="s">
        <v>414</v>
      </c>
      <c r="B319" s="106"/>
      <c r="C319" s="106"/>
      <c r="D319" s="106"/>
      <c r="E319" s="106"/>
      <c r="F319" s="106"/>
      <c r="G319" s="106"/>
      <c r="H319" s="689" t="s">
        <v>40</v>
      </c>
      <c r="I319" s="689"/>
      <c r="J319" s="591" t="s">
        <v>40</v>
      </c>
      <c r="K319" s="591"/>
      <c r="L319" s="591" t="s">
        <v>40</v>
      </c>
      <c r="M319" s="592"/>
      <c r="N319" s="689" t="s">
        <v>40</v>
      </c>
      <c r="O319" s="689"/>
      <c r="P319" s="591" t="s">
        <v>40</v>
      </c>
      <c r="Q319" s="591"/>
      <c r="R319" s="689" t="s">
        <v>40</v>
      </c>
      <c r="S319" s="689"/>
      <c r="T319" s="591" t="s">
        <v>40</v>
      </c>
      <c r="U319" s="591"/>
      <c r="V319" s="689" t="s">
        <v>40</v>
      </c>
      <c r="W319" s="689"/>
      <c r="X319" s="591" t="s">
        <v>40</v>
      </c>
      <c r="Y319" s="591"/>
      <c r="Z319" s="590" t="s">
        <v>158</v>
      </c>
      <c r="AA319" s="591"/>
      <c r="AB319" s="592"/>
    </row>
    <row r="320" spans="1:28" ht="13.5" thickTop="1" x14ac:dyDescent="0.2">
      <c r="A320" s="127" t="str">
        <f>A265</f>
        <v>Warrants Outstanding 6-30-2011 of Year in Caption</v>
      </c>
      <c r="B320" s="128"/>
      <c r="C320" s="128"/>
      <c r="D320" s="128"/>
      <c r="E320" s="128"/>
      <c r="F320" s="128"/>
      <c r="G320" s="129"/>
      <c r="H320" s="593">
        <v>0</v>
      </c>
      <c r="I320" s="593"/>
      <c r="J320" s="593">
        <v>0</v>
      </c>
      <c r="K320" s="593"/>
      <c r="L320" s="593">
        <v>0</v>
      </c>
      <c r="M320" s="593"/>
      <c r="N320" s="593">
        <v>0</v>
      </c>
      <c r="O320" s="593"/>
      <c r="P320" s="593">
        <v>0</v>
      </c>
      <c r="Q320" s="593"/>
      <c r="R320" s="593">
        <v>0</v>
      </c>
      <c r="S320" s="593"/>
      <c r="T320" s="593">
        <v>0</v>
      </c>
      <c r="U320" s="593"/>
      <c r="V320" s="593">
        <v>0</v>
      </c>
      <c r="W320" s="593"/>
      <c r="X320" s="593">
        <v>0</v>
      </c>
      <c r="Y320" s="593"/>
      <c r="Z320" s="567">
        <f t="shared" ref="Z320:Z328" si="12">SUM(H320:Y320)</f>
        <v>0</v>
      </c>
      <c r="AA320" s="568"/>
      <c r="AB320" s="569"/>
    </row>
    <row r="321" spans="1:28" x14ac:dyDescent="0.2">
      <c r="A321" s="130" t="s">
        <v>159</v>
      </c>
      <c r="B321" s="131"/>
      <c r="C321" s="131"/>
      <c r="D321" s="131"/>
      <c r="E321" s="131"/>
      <c r="F321" s="131"/>
      <c r="G321" s="132"/>
      <c r="H321" s="593">
        <v>0</v>
      </c>
      <c r="I321" s="593"/>
      <c r="J321" s="593">
        <v>0</v>
      </c>
      <c r="K321" s="593"/>
      <c r="L321" s="593">
        <v>0</v>
      </c>
      <c r="M321" s="593"/>
      <c r="N321" s="593">
        <v>0</v>
      </c>
      <c r="O321" s="593"/>
      <c r="P321" s="593">
        <v>0</v>
      </c>
      <c r="Q321" s="593"/>
      <c r="R321" s="593">
        <v>0</v>
      </c>
      <c r="S321" s="593"/>
      <c r="T321" s="593">
        <v>0</v>
      </c>
      <c r="U321" s="593"/>
      <c r="V321" s="593">
        <v>0</v>
      </c>
      <c r="W321" s="593"/>
      <c r="X321" s="593">
        <v>0</v>
      </c>
      <c r="Y321" s="593"/>
      <c r="Z321" s="587">
        <f t="shared" si="12"/>
        <v>0</v>
      </c>
      <c r="AA321" s="588"/>
      <c r="AB321" s="589"/>
    </row>
    <row r="322" spans="1:28" ht="13.5" thickBot="1" x14ac:dyDescent="0.25">
      <c r="A322" s="139" t="s">
        <v>158</v>
      </c>
      <c r="B322" s="140"/>
      <c r="C322" s="140"/>
      <c r="D322" s="140"/>
      <c r="E322" s="140"/>
      <c r="F322" s="140"/>
      <c r="G322" s="141"/>
      <c r="H322" s="602">
        <f>SUM(H320:I321)</f>
        <v>0</v>
      </c>
      <c r="I322" s="602"/>
      <c r="J322" s="602">
        <f>SUM(J320:K321)</f>
        <v>0</v>
      </c>
      <c r="K322" s="602"/>
      <c r="L322" s="602">
        <f>SUM(L320:M321)</f>
        <v>0</v>
      </c>
      <c r="M322" s="602"/>
      <c r="N322" s="602">
        <f>SUM(N320:O321)</f>
        <v>0</v>
      </c>
      <c r="O322" s="602"/>
      <c r="P322" s="602">
        <f>SUM(P320:Q321)</f>
        <v>0</v>
      </c>
      <c r="Q322" s="602"/>
      <c r="R322" s="602">
        <f>SUM(R320:S321)</f>
        <v>0</v>
      </c>
      <c r="S322" s="602"/>
      <c r="T322" s="602">
        <f>SUM(T320:U321)</f>
        <v>0</v>
      </c>
      <c r="U322" s="602"/>
      <c r="V322" s="602">
        <f>SUM(V320:W321)</f>
        <v>0</v>
      </c>
      <c r="W322" s="602"/>
      <c r="X322" s="602">
        <f>SUM(X320:Y321)</f>
        <v>0</v>
      </c>
      <c r="Y322" s="602"/>
      <c r="Z322" s="573">
        <f t="shared" si="12"/>
        <v>0</v>
      </c>
      <c r="AA322" s="574"/>
      <c r="AB322" s="575"/>
    </row>
    <row r="323" spans="1:28" ht="13.5" thickTop="1" x14ac:dyDescent="0.2">
      <c r="A323" s="127" t="s">
        <v>160</v>
      </c>
      <c r="B323" s="128"/>
      <c r="C323" s="128"/>
      <c r="D323" s="128"/>
      <c r="E323" s="128"/>
      <c r="F323" s="128"/>
      <c r="G323" s="129"/>
      <c r="H323" s="599">
        <v>0</v>
      </c>
      <c r="I323" s="599"/>
      <c r="J323" s="599">
        <v>0</v>
      </c>
      <c r="K323" s="599"/>
      <c r="L323" s="599">
        <v>0</v>
      </c>
      <c r="M323" s="599"/>
      <c r="N323" s="599">
        <v>0</v>
      </c>
      <c r="O323" s="599"/>
      <c r="P323" s="599">
        <v>0</v>
      </c>
      <c r="Q323" s="599"/>
      <c r="R323" s="599">
        <v>0</v>
      </c>
      <c r="S323" s="599"/>
      <c r="T323" s="599">
        <v>0</v>
      </c>
      <c r="U323" s="599"/>
      <c r="V323" s="599">
        <v>0</v>
      </c>
      <c r="W323" s="599"/>
      <c r="X323" s="599">
        <v>0</v>
      </c>
      <c r="Y323" s="599"/>
      <c r="Z323" s="567">
        <f t="shared" si="12"/>
        <v>0</v>
      </c>
      <c r="AA323" s="568"/>
      <c r="AB323" s="569"/>
    </row>
    <row r="324" spans="1:28" x14ac:dyDescent="0.2">
      <c r="A324" s="130" t="s">
        <v>419</v>
      </c>
      <c r="B324" s="131"/>
      <c r="C324" s="131"/>
      <c r="D324" s="131"/>
      <c r="E324" s="131"/>
      <c r="F324" s="131"/>
      <c r="G324" s="132"/>
      <c r="H324" s="593">
        <v>0</v>
      </c>
      <c r="I324" s="593"/>
      <c r="J324" s="593">
        <v>0</v>
      </c>
      <c r="K324" s="593"/>
      <c r="L324" s="593">
        <v>0</v>
      </c>
      <c r="M324" s="593"/>
      <c r="N324" s="593">
        <v>0</v>
      </c>
      <c r="O324" s="593"/>
      <c r="P324" s="593">
        <v>0</v>
      </c>
      <c r="Q324" s="593"/>
      <c r="R324" s="593">
        <v>0</v>
      </c>
      <c r="S324" s="593"/>
      <c r="T324" s="593">
        <v>0</v>
      </c>
      <c r="U324" s="593"/>
      <c r="V324" s="593">
        <v>0</v>
      </c>
      <c r="W324" s="593"/>
      <c r="X324" s="593">
        <v>0</v>
      </c>
      <c r="Y324" s="593"/>
      <c r="Z324" s="587">
        <f t="shared" si="12"/>
        <v>0</v>
      </c>
      <c r="AA324" s="588"/>
      <c r="AB324" s="589"/>
    </row>
    <row r="325" spans="1:28" x14ac:dyDescent="0.2">
      <c r="A325" s="130" t="s">
        <v>162</v>
      </c>
      <c r="B325" s="131"/>
      <c r="C325" s="131"/>
      <c r="D325" s="131"/>
      <c r="E325" s="131"/>
      <c r="F325" s="131"/>
      <c r="G325" s="132"/>
      <c r="H325" s="593">
        <v>0</v>
      </c>
      <c r="I325" s="593"/>
      <c r="J325" s="593">
        <v>0</v>
      </c>
      <c r="K325" s="593"/>
      <c r="L325" s="593">
        <v>0</v>
      </c>
      <c r="M325" s="593"/>
      <c r="N325" s="593">
        <v>0</v>
      </c>
      <c r="O325" s="593"/>
      <c r="P325" s="593">
        <v>0</v>
      </c>
      <c r="Q325" s="593"/>
      <c r="R325" s="593">
        <v>0</v>
      </c>
      <c r="S325" s="593"/>
      <c r="T325" s="593">
        <v>0</v>
      </c>
      <c r="U325" s="593"/>
      <c r="V325" s="593">
        <v>0</v>
      </c>
      <c r="W325" s="593"/>
      <c r="X325" s="593">
        <v>0</v>
      </c>
      <c r="Y325" s="593"/>
      <c r="Z325" s="587">
        <f t="shared" si="12"/>
        <v>0</v>
      </c>
      <c r="AA325" s="588"/>
      <c r="AB325" s="589"/>
    </row>
    <row r="326" spans="1:28" x14ac:dyDescent="0.2">
      <c r="A326" s="130" t="s">
        <v>163</v>
      </c>
      <c r="B326" s="131"/>
      <c r="C326" s="131"/>
      <c r="D326" s="131"/>
      <c r="E326" s="131"/>
      <c r="F326" s="131"/>
      <c r="G326" s="132"/>
      <c r="H326" s="593">
        <v>0</v>
      </c>
      <c r="I326" s="593"/>
      <c r="J326" s="593">
        <v>0</v>
      </c>
      <c r="K326" s="593"/>
      <c r="L326" s="593">
        <v>0</v>
      </c>
      <c r="M326" s="593"/>
      <c r="N326" s="593">
        <v>0</v>
      </c>
      <c r="O326" s="593"/>
      <c r="P326" s="593">
        <v>0</v>
      </c>
      <c r="Q326" s="593"/>
      <c r="R326" s="593">
        <v>0</v>
      </c>
      <c r="S326" s="593"/>
      <c r="T326" s="593">
        <v>0</v>
      </c>
      <c r="U326" s="593"/>
      <c r="V326" s="593">
        <v>0</v>
      </c>
      <c r="W326" s="593"/>
      <c r="X326" s="593">
        <v>0</v>
      </c>
      <c r="Y326" s="593"/>
      <c r="Z326" s="587">
        <f t="shared" si="12"/>
        <v>0</v>
      </c>
      <c r="AA326" s="588"/>
      <c r="AB326" s="589"/>
    </row>
    <row r="327" spans="1:28" ht="13.5" thickBot="1" x14ac:dyDescent="0.25">
      <c r="A327" s="139" t="s">
        <v>164</v>
      </c>
      <c r="B327" s="140"/>
      <c r="C327" s="140"/>
      <c r="D327" s="140"/>
      <c r="E327" s="140"/>
      <c r="F327" s="140"/>
      <c r="G327" s="141"/>
      <c r="H327" s="629">
        <f>SUM(H323:I326)</f>
        <v>0</v>
      </c>
      <c r="I327" s="629"/>
      <c r="J327" s="629">
        <f>SUM(J323:K326)</f>
        <v>0</v>
      </c>
      <c r="K327" s="629"/>
      <c r="L327" s="629">
        <f>SUM(L323:M326)</f>
        <v>0</v>
      </c>
      <c r="M327" s="629"/>
      <c r="N327" s="629">
        <f>SUM(N323:O326)</f>
        <v>0</v>
      </c>
      <c r="O327" s="629"/>
      <c r="P327" s="629">
        <f>SUM(P323:Q326)</f>
        <v>0</v>
      </c>
      <c r="Q327" s="629"/>
      <c r="R327" s="629">
        <f>SUM(R323:S326)</f>
        <v>0</v>
      </c>
      <c r="S327" s="629"/>
      <c r="T327" s="629">
        <f>SUM(T323:U326)</f>
        <v>0</v>
      </c>
      <c r="U327" s="629"/>
      <c r="V327" s="629">
        <f>SUM(V323:W326)</f>
        <v>0</v>
      </c>
      <c r="W327" s="629"/>
      <c r="X327" s="629">
        <f>SUM(X323:Y326)</f>
        <v>0</v>
      </c>
      <c r="Y327" s="629"/>
      <c r="Z327" s="573">
        <f t="shared" si="12"/>
        <v>0</v>
      </c>
      <c r="AA327" s="574"/>
      <c r="AB327" s="575"/>
    </row>
    <row r="328" spans="1:28" ht="14.25" thickTop="1" thickBot="1" x14ac:dyDescent="0.25">
      <c r="A328" s="122" t="str">
        <f>A273</f>
        <v>BALANCE WARRANTS OUTSTANDING JUNE 30, 2012</v>
      </c>
      <c r="B328" s="123"/>
      <c r="C328" s="123"/>
      <c r="D328" s="123"/>
      <c r="E328" s="123"/>
      <c r="F328" s="123"/>
      <c r="G328" s="124"/>
      <c r="H328" s="628">
        <f>H322-H327</f>
        <v>0</v>
      </c>
      <c r="I328" s="628"/>
      <c r="J328" s="628">
        <f>J322-J327</f>
        <v>0</v>
      </c>
      <c r="K328" s="628"/>
      <c r="L328" s="628">
        <f>L322-L327</f>
        <v>0</v>
      </c>
      <c r="M328" s="628"/>
      <c r="N328" s="628">
        <f>N322-N327</f>
        <v>0</v>
      </c>
      <c r="O328" s="628"/>
      <c r="P328" s="628">
        <f>P322-P327</f>
        <v>0</v>
      </c>
      <c r="Q328" s="628"/>
      <c r="R328" s="628">
        <f>R322-R327</f>
        <v>0</v>
      </c>
      <c r="S328" s="628"/>
      <c r="T328" s="628">
        <f>T322-T327</f>
        <v>0</v>
      </c>
      <c r="U328" s="628"/>
      <c r="V328" s="628">
        <f>V322-V327</f>
        <v>0</v>
      </c>
      <c r="W328" s="628"/>
      <c r="X328" s="628">
        <f>X322-X327</f>
        <v>0</v>
      </c>
      <c r="Y328" s="628"/>
      <c r="Z328" s="590">
        <f t="shared" si="12"/>
        <v>0</v>
      </c>
      <c r="AA328" s="591"/>
      <c r="AB328" s="592"/>
    </row>
    <row r="329" spans="1:28" ht="13.5" thickTop="1" x14ac:dyDescent="0.2">
      <c r="A329" s="157" t="str">
        <f>A274</f>
        <v>S.A.&amp;I. Form 2651R99 Entity: City Name City, 99</v>
      </c>
      <c r="H329" s="619"/>
      <c r="I329" s="619"/>
      <c r="J329" s="215"/>
      <c r="K329" s="639">
        <f ca="1">Coversheets!$BI$50</f>
        <v>41858.327887268519</v>
      </c>
      <c r="L329" s="639"/>
      <c r="M329" s="639"/>
      <c r="N329" s="208" t="str">
        <f>A329</f>
        <v>S.A.&amp;I. Form 2651R99 Entity: City Name City, 99</v>
      </c>
      <c r="Z329" s="639">
        <f ca="1">Coversheets!$BI$50</f>
        <v>41858.327887268519</v>
      </c>
      <c r="AA329" s="639"/>
      <c r="AB329" s="639"/>
    </row>
  </sheetData>
  <mergeCells count="3036">
    <mergeCell ref="Z26:AB26"/>
    <mergeCell ref="Z15:AB15"/>
    <mergeCell ref="Z32:AB32"/>
    <mergeCell ref="Z17:AB17"/>
    <mergeCell ref="Z51:AB51"/>
    <mergeCell ref="Z34:AB34"/>
    <mergeCell ref="Z45:AB45"/>
    <mergeCell ref="Z43:AB43"/>
    <mergeCell ref="Z31:AB31"/>
    <mergeCell ref="Z28:AB28"/>
    <mergeCell ref="V41:W41"/>
    <mergeCell ref="Z47:AB47"/>
    <mergeCell ref="Z38:AB38"/>
    <mergeCell ref="Z44:AB44"/>
    <mergeCell ref="X41:Y41"/>
    <mergeCell ref="V42:W42"/>
    <mergeCell ref="X42:Y42"/>
    <mergeCell ref="V43:W43"/>
    <mergeCell ref="X43:Y43"/>
    <mergeCell ref="V38:W38"/>
    <mergeCell ref="Z36:AB36"/>
    <mergeCell ref="Z46:AB46"/>
    <mergeCell ref="Z33:AB33"/>
    <mergeCell ref="X47:Y47"/>
    <mergeCell ref="X44:Y44"/>
    <mergeCell ref="X45:Y45"/>
    <mergeCell ref="X34:Y34"/>
    <mergeCell ref="X46:Y46"/>
    <mergeCell ref="X38:Y38"/>
    <mergeCell ref="V39:W39"/>
    <mergeCell ref="X39:Y39"/>
    <mergeCell ref="V40:W40"/>
    <mergeCell ref="K54:M54"/>
    <mergeCell ref="Z54:AB54"/>
    <mergeCell ref="N1:AB1"/>
    <mergeCell ref="N2:AB2"/>
    <mergeCell ref="Z18:AB18"/>
    <mergeCell ref="Z19:AB19"/>
    <mergeCell ref="Z14:AB14"/>
    <mergeCell ref="Z12:AB12"/>
    <mergeCell ref="Z13:AB13"/>
    <mergeCell ref="Z5:AB5"/>
    <mergeCell ref="Z6:AB6"/>
    <mergeCell ref="Z39:AB39"/>
    <mergeCell ref="Z40:AB40"/>
    <mergeCell ref="Z41:AB41"/>
    <mergeCell ref="Z42:AB42"/>
    <mergeCell ref="Z35:AB35"/>
    <mergeCell ref="Z7:AB7"/>
    <mergeCell ref="Z8:AB8"/>
    <mergeCell ref="Z9:AB9"/>
    <mergeCell ref="Z37:AB37"/>
    <mergeCell ref="Z52:AB52"/>
    <mergeCell ref="X48:Y48"/>
    <mergeCell ref="V49:W49"/>
    <mergeCell ref="X49:Y49"/>
    <mergeCell ref="V44:W44"/>
    <mergeCell ref="V53:W53"/>
    <mergeCell ref="X53:Y53"/>
    <mergeCell ref="V48:W48"/>
    <mergeCell ref="V45:W45"/>
    <mergeCell ref="Z53:AB53"/>
    <mergeCell ref="Z29:AB29"/>
    <mergeCell ref="Z30:AB30"/>
    <mergeCell ref="Z10:AB10"/>
    <mergeCell ref="Z11:AB11"/>
    <mergeCell ref="Z27:AB27"/>
    <mergeCell ref="Z16:AB16"/>
    <mergeCell ref="Z20:AB20"/>
    <mergeCell ref="Z21:AB21"/>
    <mergeCell ref="Z24:AB24"/>
    <mergeCell ref="Z25:AB25"/>
    <mergeCell ref="Z22:AB22"/>
    <mergeCell ref="Z23:AB23"/>
    <mergeCell ref="Z48:AB48"/>
    <mergeCell ref="Z49:AB49"/>
    <mergeCell ref="V50:W50"/>
    <mergeCell ref="X50:Y50"/>
    <mergeCell ref="V51:W51"/>
    <mergeCell ref="X51:Y51"/>
    <mergeCell ref="V52:W52"/>
    <mergeCell ref="X52:Y52"/>
    <mergeCell ref="Z50:AB50"/>
    <mergeCell ref="V46:W46"/>
    <mergeCell ref="V47:W47"/>
    <mergeCell ref="V32:W32"/>
    <mergeCell ref="X32:Y32"/>
    <mergeCell ref="V33:W33"/>
    <mergeCell ref="X33:Y33"/>
    <mergeCell ref="V34:W34"/>
    <mergeCell ref="V35:W35"/>
    <mergeCell ref="X35:Y35"/>
    <mergeCell ref="V36:W36"/>
    <mergeCell ref="X36:Y36"/>
    <mergeCell ref="V37:W37"/>
    <mergeCell ref="X37:Y37"/>
    <mergeCell ref="V19:W19"/>
    <mergeCell ref="X19:Y19"/>
    <mergeCell ref="V20:W20"/>
    <mergeCell ref="X20:Y20"/>
    <mergeCell ref="V21:W21"/>
    <mergeCell ref="X21:Y21"/>
    <mergeCell ref="V22:W22"/>
    <mergeCell ref="X22:Y22"/>
    <mergeCell ref="X40:Y40"/>
    <mergeCell ref="V23:W23"/>
    <mergeCell ref="X23:Y23"/>
    <mergeCell ref="V24:W24"/>
    <mergeCell ref="X24:Y24"/>
    <mergeCell ref="V25:W25"/>
    <mergeCell ref="X25:Y25"/>
    <mergeCell ref="V26:W26"/>
    <mergeCell ref="X26:Y26"/>
    <mergeCell ref="V27:W27"/>
    <mergeCell ref="X27:Y27"/>
    <mergeCell ref="V28:W28"/>
    <mergeCell ref="X28:Y28"/>
    <mergeCell ref="V29:W29"/>
    <mergeCell ref="X29:Y29"/>
    <mergeCell ref="V30:W30"/>
    <mergeCell ref="X30:Y30"/>
    <mergeCell ref="V31:W31"/>
    <mergeCell ref="X31:Y31"/>
    <mergeCell ref="R52:S52"/>
    <mergeCell ref="T52:U52"/>
    <mergeCell ref="R53:S53"/>
    <mergeCell ref="T53:U53"/>
    <mergeCell ref="V5:W5"/>
    <mergeCell ref="X5:Y5"/>
    <mergeCell ref="V6:W6"/>
    <mergeCell ref="X6:Y6"/>
    <mergeCell ref="V7:W7"/>
    <mergeCell ref="X7:Y7"/>
    <mergeCell ref="V8:W8"/>
    <mergeCell ref="X8:Y8"/>
    <mergeCell ref="V9:W9"/>
    <mergeCell ref="X9:Y9"/>
    <mergeCell ref="V10:W10"/>
    <mergeCell ref="X10:Y10"/>
    <mergeCell ref="V11:W11"/>
    <mergeCell ref="X11:Y11"/>
    <mergeCell ref="V12:W12"/>
    <mergeCell ref="X12:Y12"/>
    <mergeCell ref="V13:W13"/>
    <mergeCell ref="X13:Y13"/>
    <mergeCell ref="V14:W14"/>
    <mergeCell ref="X14:Y14"/>
    <mergeCell ref="V15:W15"/>
    <mergeCell ref="X15:Y15"/>
    <mergeCell ref="V16:W16"/>
    <mergeCell ref="X16:Y16"/>
    <mergeCell ref="V17:W17"/>
    <mergeCell ref="X17:Y17"/>
    <mergeCell ref="V18:W18"/>
    <mergeCell ref="X18:Y18"/>
    <mergeCell ref="R43:S43"/>
    <mergeCell ref="T43:U43"/>
    <mergeCell ref="R44:S44"/>
    <mergeCell ref="T44:U44"/>
    <mergeCell ref="R45:S45"/>
    <mergeCell ref="T45:U45"/>
    <mergeCell ref="R46:S46"/>
    <mergeCell ref="T46:U46"/>
    <mergeCell ref="R47:S47"/>
    <mergeCell ref="T47:U47"/>
    <mergeCell ref="R48:S48"/>
    <mergeCell ref="T48:U48"/>
    <mergeCell ref="R49:S49"/>
    <mergeCell ref="T49:U49"/>
    <mergeCell ref="R50:S50"/>
    <mergeCell ref="T50:U50"/>
    <mergeCell ref="R51:S51"/>
    <mergeCell ref="T51:U51"/>
    <mergeCell ref="R34:S34"/>
    <mergeCell ref="T34:U34"/>
    <mergeCell ref="R35:S35"/>
    <mergeCell ref="T35:U35"/>
    <mergeCell ref="R36:S36"/>
    <mergeCell ref="T36:U36"/>
    <mergeCell ref="R37:S37"/>
    <mergeCell ref="T37:U37"/>
    <mergeCell ref="R38:S38"/>
    <mergeCell ref="T38:U38"/>
    <mergeCell ref="R39:S39"/>
    <mergeCell ref="T39:U39"/>
    <mergeCell ref="R40:S40"/>
    <mergeCell ref="T40:U40"/>
    <mergeCell ref="R41:S41"/>
    <mergeCell ref="T41:U41"/>
    <mergeCell ref="R42:S42"/>
    <mergeCell ref="T42:U42"/>
    <mergeCell ref="R25:S25"/>
    <mergeCell ref="T25:U25"/>
    <mergeCell ref="R26:S26"/>
    <mergeCell ref="T26:U26"/>
    <mergeCell ref="R27:S27"/>
    <mergeCell ref="T27:U27"/>
    <mergeCell ref="R28:S28"/>
    <mergeCell ref="T28:U28"/>
    <mergeCell ref="R29:S29"/>
    <mergeCell ref="T29:U29"/>
    <mergeCell ref="R30:S30"/>
    <mergeCell ref="T30:U30"/>
    <mergeCell ref="R31:S31"/>
    <mergeCell ref="T31:U31"/>
    <mergeCell ref="R32:S32"/>
    <mergeCell ref="T32:U32"/>
    <mergeCell ref="R33:S33"/>
    <mergeCell ref="T33:U33"/>
    <mergeCell ref="R16:S16"/>
    <mergeCell ref="T16:U16"/>
    <mergeCell ref="R17:S17"/>
    <mergeCell ref="T17:U17"/>
    <mergeCell ref="R18:S18"/>
    <mergeCell ref="T18:U18"/>
    <mergeCell ref="R19:S19"/>
    <mergeCell ref="T19:U19"/>
    <mergeCell ref="R20:S20"/>
    <mergeCell ref="T20:U20"/>
    <mergeCell ref="R21:S21"/>
    <mergeCell ref="T21:U21"/>
    <mergeCell ref="R22:S22"/>
    <mergeCell ref="T22:U22"/>
    <mergeCell ref="R23:S23"/>
    <mergeCell ref="T23:U23"/>
    <mergeCell ref="R24:S24"/>
    <mergeCell ref="T24:U24"/>
    <mergeCell ref="N47:O47"/>
    <mergeCell ref="P47:Q47"/>
    <mergeCell ref="N48:O48"/>
    <mergeCell ref="P48:Q48"/>
    <mergeCell ref="N51:O51"/>
    <mergeCell ref="P51:Q51"/>
    <mergeCell ref="N52:O52"/>
    <mergeCell ref="P52:Q52"/>
    <mergeCell ref="N53:O53"/>
    <mergeCell ref="P53:Q53"/>
    <mergeCell ref="R5:S5"/>
    <mergeCell ref="T5:U5"/>
    <mergeCell ref="R6:S6"/>
    <mergeCell ref="T6:U6"/>
    <mergeCell ref="R7:S7"/>
    <mergeCell ref="T7:U7"/>
    <mergeCell ref="R8:S8"/>
    <mergeCell ref="T8:U8"/>
    <mergeCell ref="R9:S9"/>
    <mergeCell ref="T9:U9"/>
    <mergeCell ref="R10:S10"/>
    <mergeCell ref="T10:U10"/>
    <mergeCell ref="R11:S11"/>
    <mergeCell ref="T11:U11"/>
    <mergeCell ref="R12:S12"/>
    <mergeCell ref="T12:U12"/>
    <mergeCell ref="R13:S13"/>
    <mergeCell ref="T13:U13"/>
    <mergeCell ref="R14:S14"/>
    <mergeCell ref="T14:U14"/>
    <mergeCell ref="R15:S15"/>
    <mergeCell ref="T15:U15"/>
    <mergeCell ref="N49:O49"/>
    <mergeCell ref="P49:Q49"/>
    <mergeCell ref="N50:O50"/>
    <mergeCell ref="P50:Q50"/>
    <mergeCell ref="N33:O33"/>
    <mergeCell ref="P33:Q33"/>
    <mergeCell ref="N34:O34"/>
    <mergeCell ref="P34:Q34"/>
    <mergeCell ref="N35:O35"/>
    <mergeCell ref="P35:Q35"/>
    <mergeCell ref="N36:O36"/>
    <mergeCell ref="P36:Q36"/>
    <mergeCell ref="N39:O39"/>
    <mergeCell ref="P39:Q39"/>
    <mergeCell ref="N40:O40"/>
    <mergeCell ref="P40:Q40"/>
    <mergeCell ref="N41:O41"/>
    <mergeCell ref="P41:Q41"/>
    <mergeCell ref="N42:O42"/>
    <mergeCell ref="P42:Q42"/>
    <mergeCell ref="N43:O43"/>
    <mergeCell ref="P43:Q43"/>
    <mergeCell ref="N37:O37"/>
    <mergeCell ref="P37:Q37"/>
    <mergeCell ref="N38:O38"/>
    <mergeCell ref="P38:Q38"/>
    <mergeCell ref="N44:O44"/>
    <mergeCell ref="P44:Q44"/>
    <mergeCell ref="N45:O45"/>
    <mergeCell ref="P45:Q45"/>
    <mergeCell ref="N46:O46"/>
    <mergeCell ref="P46:Q46"/>
    <mergeCell ref="N24:O24"/>
    <mergeCell ref="P24:Q24"/>
    <mergeCell ref="N25:O25"/>
    <mergeCell ref="P25:Q25"/>
    <mergeCell ref="N26:O26"/>
    <mergeCell ref="P26:Q26"/>
    <mergeCell ref="N27:O27"/>
    <mergeCell ref="P27:Q27"/>
    <mergeCell ref="N28:O28"/>
    <mergeCell ref="P28:Q28"/>
    <mergeCell ref="N29:O29"/>
    <mergeCell ref="P29:Q29"/>
    <mergeCell ref="N30:O30"/>
    <mergeCell ref="P30:Q30"/>
    <mergeCell ref="N31:O31"/>
    <mergeCell ref="P31:Q31"/>
    <mergeCell ref="N32:O32"/>
    <mergeCell ref="P32:Q32"/>
    <mergeCell ref="N15:O15"/>
    <mergeCell ref="P15:Q15"/>
    <mergeCell ref="N16:O16"/>
    <mergeCell ref="P16:Q16"/>
    <mergeCell ref="N17:O17"/>
    <mergeCell ref="P17:Q17"/>
    <mergeCell ref="N18:O18"/>
    <mergeCell ref="P18:Q18"/>
    <mergeCell ref="N19:O19"/>
    <mergeCell ref="P19:Q19"/>
    <mergeCell ref="N20:O20"/>
    <mergeCell ref="P20:Q20"/>
    <mergeCell ref="N21:O21"/>
    <mergeCell ref="P21:Q21"/>
    <mergeCell ref="N22:O22"/>
    <mergeCell ref="P22:Q22"/>
    <mergeCell ref="N23:O23"/>
    <mergeCell ref="P23:Q23"/>
    <mergeCell ref="H51:I51"/>
    <mergeCell ref="J51:K51"/>
    <mergeCell ref="L51:M51"/>
    <mergeCell ref="H52:I52"/>
    <mergeCell ref="J52:K52"/>
    <mergeCell ref="L52:M52"/>
    <mergeCell ref="H53:I53"/>
    <mergeCell ref="J53:K53"/>
    <mergeCell ref="L53:M53"/>
    <mergeCell ref="H54:I54"/>
    <mergeCell ref="N5:O5"/>
    <mergeCell ref="P5:Q5"/>
    <mergeCell ref="N6:O6"/>
    <mergeCell ref="P6:Q6"/>
    <mergeCell ref="N7:O7"/>
    <mergeCell ref="P7:Q7"/>
    <mergeCell ref="N8:O8"/>
    <mergeCell ref="P8:Q8"/>
    <mergeCell ref="N9:O9"/>
    <mergeCell ref="P9:Q9"/>
    <mergeCell ref="N10:O10"/>
    <mergeCell ref="P10:Q10"/>
    <mergeCell ref="N11:O11"/>
    <mergeCell ref="P11:Q11"/>
    <mergeCell ref="N12:O12"/>
    <mergeCell ref="P12:Q12"/>
    <mergeCell ref="N13:O13"/>
    <mergeCell ref="P13:Q13"/>
    <mergeCell ref="N14:O14"/>
    <mergeCell ref="P14:Q14"/>
    <mergeCell ref="H45:I45"/>
    <mergeCell ref="J45:K45"/>
    <mergeCell ref="L45:M45"/>
    <mergeCell ref="H46:I46"/>
    <mergeCell ref="J46:K46"/>
    <mergeCell ref="L46:M46"/>
    <mergeCell ref="H39:I39"/>
    <mergeCell ref="J39:K39"/>
    <mergeCell ref="H47:I47"/>
    <mergeCell ref="J47:K47"/>
    <mergeCell ref="L47:M47"/>
    <mergeCell ref="H48:I48"/>
    <mergeCell ref="J48:K48"/>
    <mergeCell ref="L48:M48"/>
    <mergeCell ref="H49:I49"/>
    <mergeCell ref="J49:K49"/>
    <mergeCell ref="L49:M49"/>
    <mergeCell ref="H50:I50"/>
    <mergeCell ref="J50:K50"/>
    <mergeCell ref="L50:M50"/>
    <mergeCell ref="L39:M39"/>
    <mergeCell ref="H40:I40"/>
    <mergeCell ref="J40:K40"/>
    <mergeCell ref="L40:M40"/>
    <mergeCell ref="H41:I41"/>
    <mergeCell ref="J41:K41"/>
    <mergeCell ref="L41:M41"/>
    <mergeCell ref="H42:I42"/>
    <mergeCell ref="J42:K42"/>
    <mergeCell ref="L42:M42"/>
    <mergeCell ref="H43:I43"/>
    <mergeCell ref="J43:K43"/>
    <mergeCell ref="L43:M43"/>
    <mergeCell ref="H44:I44"/>
    <mergeCell ref="J44:K44"/>
    <mergeCell ref="L44:M44"/>
    <mergeCell ref="H33:I33"/>
    <mergeCell ref="J33:K33"/>
    <mergeCell ref="L33:M33"/>
    <mergeCell ref="H34:I34"/>
    <mergeCell ref="J34:K34"/>
    <mergeCell ref="L34:M34"/>
    <mergeCell ref="H35:I35"/>
    <mergeCell ref="J35:K35"/>
    <mergeCell ref="L35:M35"/>
    <mergeCell ref="H36:I36"/>
    <mergeCell ref="J36:K36"/>
    <mergeCell ref="L36:M36"/>
    <mergeCell ref="H37:I37"/>
    <mergeCell ref="J37:K37"/>
    <mergeCell ref="L37:M37"/>
    <mergeCell ref="H38:I38"/>
    <mergeCell ref="J38:K38"/>
    <mergeCell ref="L38:M38"/>
    <mergeCell ref="H27:I27"/>
    <mergeCell ref="J27:K27"/>
    <mergeCell ref="L27:M27"/>
    <mergeCell ref="H28:I28"/>
    <mergeCell ref="J28:K28"/>
    <mergeCell ref="L28:M28"/>
    <mergeCell ref="H29:I29"/>
    <mergeCell ref="J29:K29"/>
    <mergeCell ref="L29:M29"/>
    <mergeCell ref="H30:I30"/>
    <mergeCell ref="J30:K30"/>
    <mergeCell ref="L30:M30"/>
    <mergeCell ref="H31:I31"/>
    <mergeCell ref="J31:K31"/>
    <mergeCell ref="L31:M31"/>
    <mergeCell ref="H32:I32"/>
    <mergeCell ref="J32:K32"/>
    <mergeCell ref="L32:M32"/>
    <mergeCell ref="H21:I21"/>
    <mergeCell ref="J21:K21"/>
    <mergeCell ref="L21:M21"/>
    <mergeCell ref="H22:I22"/>
    <mergeCell ref="J22:K22"/>
    <mergeCell ref="L22:M22"/>
    <mergeCell ref="H23:I23"/>
    <mergeCell ref="J23:K23"/>
    <mergeCell ref="L23:M23"/>
    <mergeCell ref="H24:I24"/>
    <mergeCell ref="J24:K24"/>
    <mergeCell ref="L24:M24"/>
    <mergeCell ref="H25:I25"/>
    <mergeCell ref="J25:K25"/>
    <mergeCell ref="L25:M25"/>
    <mergeCell ref="H26:I26"/>
    <mergeCell ref="J26:K26"/>
    <mergeCell ref="L26:M26"/>
    <mergeCell ref="H15:I15"/>
    <mergeCell ref="J15:K15"/>
    <mergeCell ref="L15:M15"/>
    <mergeCell ref="H16:I16"/>
    <mergeCell ref="J16:K16"/>
    <mergeCell ref="L16:M16"/>
    <mergeCell ref="H17:I17"/>
    <mergeCell ref="J17:K17"/>
    <mergeCell ref="L17:M17"/>
    <mergeCell ref="H18:I18"/>
    <mergeCell ref="J18:K18"/>
    <mergeCell ref="L18:M18"/>
    <mergeCell ref="H19:I19"/>
    <mergeCell ref="J19:K19"/>
    <mergeCell ref="L19:M19"/>
    <mergeCell ref="H20:I20"/>
    <mergeCell ref="J20:K20"/>
    <mergeCell ref="L20:M20"/>
    <mergeCell ref="Z60:AB60"/>
    <mergeCell ref="X4:Y4"/>
    <mergeCell ref="A56:M56"/>
    <mergeCell ref="N56:AB56"/>
    <mergeCell ref="L4:M4"/>
    <mergeCell ref="N4:O4"/>
    <mergeCell ref="P4:Q4"/>
    <mergeCell ref="R4:S4"/>
    <mergeCell ref="A57:M57"/>
    <mergeCell ref="N57:AB57"/>
    <mergeCell ref="H59:I59"/>
    <mergeCell ref="J59:K59"/>
    <mergeCell ref="L59:M59"/>
    <mergeCell ref="N59:O59"/>
    <mergeCell ref="P59:Q59"/>
    <mergeCell ref="R59:S59"/>
    <mergeCell ref="T59:U59"/>
    <mergeCell ref="V59:W59"/>
    <mergeCell ref="T4:U4"/>
    <mergeCell ref="V4:W4"/>
    <mergeCell ref="H9:I9"/>
    <mergeCell ref="J9:K9"/>
    <mergeCell ref="L9:M9"/>
    <mergeCell ref="H10:I10"/>
    <mergeCell ref="J10:K10"/>
    <mergeCell ref="L10:M10"/>
    <mergeCell ref="H11:I11"/>
    <mergeCell ref="J11:K11"/>
    <mergeCell ref="L11:M11"/>
    <mergeCell ref="H12:I12"/>
    <mergeCell ref="J12:K12"/>
    <mergeCell ref="L12:M12"/>
    <mergeCell ref="X59:Y59"/>
    <mergeCell ref="H60:I60"/>
    <mergeCell ref="J60:K60"/>
    <mergeCell ref="L60:M60"/>
    <mergeCell ref="N60:O60"/>
    <mergeCell ref="P60:Q60"/>
    <mergeCell ref="R60:S60"/>
    <mergeCell ref="T60:U60"/>
    <mergeCell ref="V60:W60"/>
    <mergeCell ref="X60:Y60"/>
    <mergeCell ref="A1:M1"/>
    <mergeCell ref="A2:M2"/>
    <mergeCell ref="L7:M7"/>
    <mergeCell ref="L5:M5"/>
    <mergeCell ref="J5:K5"/>
    <mergeCell ref="H5:I5"/>
    <mergeCell ref="H7:I7"/>
    <mergeCell ref="J7:K7"/>
    <mergeCell ref="H4:I4"/>
    <mergeCell ref="J4:K4"/>
    <mergeCell ref="H8:I8"/>
    <mergeCell ref="J8:K8"/>
    <mergeCell ref="L8:M8"/>
    <mergeCell ref="H6:I6"/>
    <mergeCell ref="J6:K6"/>
    <mergeCell ref="L6:M6"/>
    <mergeCell ref="H13:I13"/>
    <mergeCell ref="J13:K13"/>
    <mergeCell ref="L13:M13"/>
    <mergeCell ref="H14:I14"/>
    <mergeCell ref="J14:K14"/>
    <mergeCell ref="L14:M14"/>
    <mergeCell ref="Z62:AB62"/>
    <mergeCell ref="H63:I63"/>
    <mergeCell ref="J63:K63"/>
    <mergeCell ref="L63:M63"/>
    <mergeCell ref="N63:O63"/>
    <mergeCell ref="P63:Q63"/>
    <mergeCell ref="R63:S63"/>
    <mergeCell ref="T63:U63"/>
    <mergeCell ref="V63:W63"/>
    <mergeCell ref="X63:Y63"/>
    <mergeCell ref="Z61:AB61"/>
    <mergeCell ref="H62:I62"/>
    <mergeCell ref="J62:K62"/>
    <mergeCell ref="L62:M62"/>
    <mergeCell ref="N62:O62"/>
    <mergeCell ref="P62:Q62"/>
    <mergeCell ref="R62:S62"/>
    <mergeCell ref="T62:U62"/>
    <mergeCell ref="V62:W62"/>
    <mergeCell ref="X62:Y62"/>
    <mergeCell ref="H61:I61"/>
    <mergeCell ref="J61:K61"/>
    <mergeCell ref="L61:M61"/>
    <mergeCell ref="N61:O61"/>
    <mergeCell ref="P61:Q61"/>
    <mergeCell ref="R61:S61"/>
    <mergeCell ref="T61:U61"/>
    <mergeCell ref="V61:W61"/>
    <mergeCell ref="X61:Y61"/>
    <mergeCell ref="Z64:AB64"/>
    <mergeCell ref="H65:I65"/>
    <mergeCell ref="J65:K65"/>
    <mergeCell ref="L65:M65"/>
    <mergeCell ref="N65:O65"/>
    <mergeCell ref="P65:Q65"/>
    <mergeCell ref="R65:S65"/>
    <mergeCell ref="T65:U65"/>
    <mergeCell ref="V65:W65"/>
    <mergeCell ref="X65:Y65"/>
    <mergeCell ref="Z63:AB63"/>
    <mergeCell ref="H64:I64"/>
    <mergeCell ref="J64:K64"/>
    <mergeCell ref="L64:M64"/>
    <mergeCell ref="N64:O64"/>
    <mergeCell ref="P64:Q64"/>
    <mergeCell ref="R64:S64"/>
    <mergeCell ref="T64:U64"/>
    <mergeCell ref="V64:W64"/>
    <mergeCell ref="X64:Y64"/>
    <mergeCell ref="Z66:AB66"/>
    <mergeCell ref="H67:I67"/>
    <mergeCell ref="J67:K67"/>
    <mergeCell ref="L67:M67"/>
    <mergeCell ref="N67:O67"/>
    <mergeCell ref="P67:Q67"/>
    <mergeCell ref="R67:S67"/>
    <mergeCell ref="T67:U67"/>
    <mergeCell ref="V67:W67"/>
    <mergeCell ref="X67:Y67"/>
    <mergeCell ref="Z65:AB65"/>
    <mergeCell ref="H66:I66"/>
    <mergeCell ref="J66:K66"/>
    <mergeCell ref="L66:M66"/>
    <mergeCell ref="N66:O66"/>
    <mergeCell ref="P66:Q66"/>
    <mergeCell ref="R66:S66"/>
    <mergeCell ref="T66:U66"/>
    <mergeCell ref="V66:W66"/>
    <mergeCell ref="X66:Y66"/>
    <mergeCell ref="Z68:AB68"/>
    <mergeCell ref="H69:I69"/>
    <mergeCell ref="J69:K69"/>
    <mergeCell ref="L69:M69"/>
    <mergeCell ref="N69:O69"/>
    <mergeCell ref="P69:Q69"/>
    <mergeCell ref="R69:S69"/>
    <mergeCell ref="T69:U69"/>
    <mergeCell ref="V69:W69"/>
    <mergeCell ref="X69:Y69"/>
    <mergeCell ref="Z67:AB67"/>
    <mergeCell ref="H68:I68"/>
    <mergeCell ref="J68:K68"/>
    <mergeCell ref="L68:M68"/>
    <mergeCell ref="N68:O68"/>
    <mergeCell ref="P68:Q68"/>
    <mergeCell ref="R68:S68"/>
    <mergeCell ref="T68:U68"/>
    <mergeCell ref="V68:W68"/>
    <mergeCell ref="X68:Y68"/>
    <mergeCell ref="Z70:AB70"/>
    <mergeCell ref="H71:I71"/>
    <mergeCell ref="J71:K71"/>
    <mergeCell ref="L71:M71"/>
    <mergeCell ref="N71:O71"/>
    <mergeCell ref="P71:Q71"/>
    <mergeCell ref="R71:S71"/>
    <mergeCell ref="T71:U71"/>
    <mergeCell ref="V71:W71"/>
    <mergeCell ref="X71:Y71"/>
    <mergeCell ref="Z69:AB69"/>
    <mergeCell ref="H70:I70"/>
    <mergeCell ref="J70:K70"/>
    <mergeCell ref="L70:M70"/>
    <mergeCell ref="N70:O70"/>
    <mergeCell ref="P70:Q70"/>
    <mergeCell ref="R70:S70"/>
    <mergeCell ref="T70:U70"/>
    <mergeCell ref="V70:W70"/>
    <mergeCell ref="X70:Y70"/>
    <mergeCell ref="Z72:AB72"/>
    <mergeCell ref="H73:I73"/>
    <mergeCell ref="J73:K73"/>
    <mergeCell ref="L73:M73"/>
    <mergeCell ref="N73:O73"/>
    <mergeCell ref="P73:Q73"/>
    <mergeCell ref="R73:S73"/>
    <mergeCell ref="Z71:AB71"/>
    <mergeCell ref="H72:I72"/>
    <mergeCell ref="J72:K72"/>
    <mergeCell ref="L72:M72"/>
    <mergeCell ref="N72:O72"/>
    <mergeCell ref="P72:Q72"/>
    <mergeCell ref="R72:S72"/>
    <mergeCell ref="T72:U72"/>
    <mergeCell ref="V72:W72"/>
    <mergeCell ref="X72:Y72"/>
    <mergeCell ref="T74:U74"/>
    <mergeCell ref="V74:W74"/>
    <mergeCell ref="X74:Y74"/>
    <mergeCell ref="Z74:AB74"/>
    <mergeCell ref="H75:I75"/>
    <mergeCell ref="J75:K75"/>
    <mergeCell ref="L75:M75"/>
    <mergeCell ref="N75:O75"/>
    <mergeCell ref="P75:Q75"/>
    <mergeCell ref="R75:S75"/>
    <mergeCell ref="T73:U73"/>
    <mergeCell ref="V73:W73"/>
    <mergeCell ref="X73:Y73"/>
    <mergeCell ref="Z73:AB73"/>
    <mergeCell ref="H74:I74"/>
    <mergeCell ref="J74:K74"/>
    <mergeCell ref="L74:M74"/>
    <mergeCell ref="N74:O74"/>
    <mergeCell ref="P74:Q74"/>
    <mergeCell ref="R74:S74"/>
    <mergeCell ref="T76:U76"/>
    <mergeCell ref="V76:W76"/>
    <mergeCell ref="X76:Y76"/>
    <mergeCell ref="Z76:AB76"/>
    <mergeCell ref="H77:I77"/>
    <mergeCell ref="J77:K77"/>
    <mergeCell ref="L77:M77"/>
    <mergeCell ref="N77:O77"/>
    <mergeCell ref="P77:Q77"/>
    <mergeCell ref="R77:S77"/>
    <mergeCell ref="T75:U75"/>
    <mergeCell ref="V75:W75"/>
    <mergeCell ref="X75:Y75"/>
    <mergeCell ref="Z75:AB75"/>
    <mergeCell ref="H76:I76"/>
    <mergeCell ref="J76:K76"/>
    <mergeCell ref="L76:M76"/>
    <mergeCell ref="N76:O76"/>
    <mergeCell ref="P76:Q76"/>
    <mergeCell ref="R76:S76"/>
    <mergeCell ref="T78:U78"/>
    <mergeCell ref="V78:W78"/>
    <mergeCell ref="X78:Y78"/>
    <mergeCell ref="Z78:AB78"/>
    <mergeCell ref="H79:I79"/>
    <mergeCell ref="J79:K79"/>
    <mergeCell ref="L79:M79"/>
    <mergeCell ref="N79:O79"/>
    <mergeCell ref="P79:Q79"/>
    <mergeCell ref="R79:S79"/>
    <mergeCell ref="T77:U77"/>
    <mergeCell ref="V77:W77"/>
    <mergeCell ref="X77:Y77"/>
    <mergeCell ref="Z77:AB77"/>
    <mergeCell ref="H78:I78"/>
    <mergeCell ref="J78:K78"/>
    <mergeCell ref="L78:M78"/>
    <mergeCell ref="N78:O78"/>
    <mergeCell ref="P78:Q78"/>
    <mergeCell ref="R78:S78"/>
    <mergeCell ref="T80:U80"/>
    <mergeCell ref="V80:W80"/>
    <mergeCell ref="X80:Y80"/>
    <mergeCell ref="Z80:AB80"/>
    <mergeCell ref="H81:I81"/>
    <mergeCell ref="J81:K81"/>
    <mergeCell ref="L81:M81"/>
    <mergeCell ref="N81:O81"/>
    <mergeCell ref="P81:Q81"/>
    <mergeCell ref="R81:S81"/>
    <mergeCell ref="T79:U79"/>
    <mergeCell ref="V79:W79"/>
    <mergeCell ref="X79:Y79"/>
    <mergeCell ref="Z79:AB79"/>
    <mergeCell ref="H80:I80"/>
    <mergeCell ref="J80:K80"/>
    <mergeCell ref="L80:M80"/>
    <mergeCell ref="N80:O80"/>
    <mergeCell ref="P80:Q80"/>
    <mergeCell ref="R80:S80"/>
    <mergeCell ref="T82:U82"/>
    <mergeCell ref="V82:W82"/>
    <mergeCell ref="X82:Y82"/>
    <mergeCell ref="Z82:AB82"/>
    <mergeCell ref="H83:I83"/>
    <mergeCell ref="J83:K83"/>
    <mergeCell ref="L83:M83"/>
    <mergeCell ref="N83:O83"/>
    <mergeCell ref="P83:Q83"/>
    <mergeCell ref="R83:S83"/>
    <mergeCell ref="T81:U81"/>
    <mergeCell ref="V81:W81"/>
    <mergeCell ref="X81:Y81"/>
    <mergeCell ref="Z81:AB81"/>
    <mergeCell ref="H82:I82"/>
    <mergeCell ref="J82:K82"/>
    <mergeCell ref="L82:M82"/>
    <mergeCell ref="N82:O82"/>
    <mergeCell ref="P82:Q82"/>
    <mergeCell ref="R82:S82"/>
    <mergeCell ref="T84:U84"/>
    <mergeCell ref="V84:W84"/>
    <mergeCell ref="X84:Y84"/>
    <mergeCell ref="Z84:AB84"/>
    <mergeCell ref="H85:I85"/>
    <mergeCell ref="J85:K85"/>
    <mergeCell ref="L85:M85"/>
    <mergeCell ref="N85:O85"/>
    <mergeCell ref="P85:Q85"/>
    <mergeCell ref="R85:S85"/>
    <mergeCell ref="T83:U83"/>
    <mergeCell ref="V83:W83"/>
    <mergeCell ref="X83:Y83"/>
    <mergeCell ref="Z83:AB83"/>
    <mergeCell ref="H84:I84"/>
    <mergeCell ref="J84:K84"/>
    <mergeCell ref="L84:M84"/>
    <mergeCell ref="N84:O84"/>
    <mergeCell ref="P84:Q84"/>
    <mergeCell ref="R84:S84"/>
    <mergeCell ref="T86:U86"/>
    <mergeCell ref="V86:W86"/>
    <mergeCell ref="X86:Y86"/>
    <mergeCell ref="Z86:AB86"/>
    <mergeCell ref="H87:I87"/>
    <mergeCell ref="J87:K87"/>
    <mergeCell ref="L87:M87"/>
    <mergeCell ref="N87:O87"/>
    <mergeCell ref="P87:Q87"/>
    <mergeCell ref="R87:S87"/>
    <mergeCell ref="T85:U85"/>
    <mergeCell ref="V85:W85"/>
    <mergeCell ref="X85:Y85"/>
    <mergeCell ref="Z85:AB85"/>
    <mergeCell ref="H86:I86"/>
    <mergeCell ref="J86:K86"/>
    <mergeCell ref="L86:M86"/>
    <mergeCell ref="N86:O86"/>
    <mergeCell ref="P86:Q86"/>
    <mergeCell ref="R86:S86"/>
    <mergeCell ref="T88:U88"/>
    <mergeCell ref="V88:W88"/>
    <mergeCell ref="X88:Y88"/>
    <mergeCell ref="Z88:AB88"/>
    <mergeCell ref="H89:I89"/>
    <mergeCell ref="J89:K89"/>
    <mergeCell ref="L89:M89"/>
    <mergeCell ref="N89:O89"/>
    <mergeCell ref="P89:Q89"/>
    <mergeCell ref="R89:S89"/>
    <mergeCell ref="T87:U87"/>
    <mergeCell ref="V87:W87"/>
    <mergeCell ref="X87:Y87"/>
    <mergeCell ref="Z87:AB87"/>
    <mergeCell ref="H88:I88"/>
    <mergeCell ref="J88:K88"/>
    <mergeCell ref="L88:M88"/>
    <mergeCell ref="N88:O88"/>
    <mergeCell ref="P88:Q88"/>
    <mergeCell ref="R88:S88"/>
    <mergeCell ref="T90:U90"/>
    <mergeCell ref="V90:W90"/>
    <mergeCell ref="X90:Y90"/>
    <mergeCell ref="Z90:AB90"/>
    <mergeCell ref="H91:I91"/>
    <mergeCell ref="J91:K91"/>
    <mergeCell ref="L91:M91"/>
    <mergeCell ref="N91:O91"/>
    <mergeCell ref="P91:Q91"/>
    <mergeCell ref="R91:S91"/>
    <mergeCell ref="T89:U89"/>
    <mergeCell ref="V89:W89"/>
    <mergeCell ref="X89:Y89"/>
    <mergeCell ref="Z89:AB89"/>
    <mergeCell ref="H90:I90"/>
    <mergeCell ref="J90:K90"/>
    <mergeCell ref="L90:M90"/>
    <mergeCell ref="N90:O90"/>
    <mergeCell ref="P90:Q90"/>
    <mergeCell ref="R90:S90"/>
    <mergeCell ref="T92:U92"/>
    <mergeCell ref="V92:W92"/>
    <mergeCell ref="X92:Y92"/>
    <mergeCell ref="Z92:AB92"/>
    <mergeCell ref="H93:I93"/>
    <mergeCell ref="J93:K93"/>
    <mergeCell ref="L93:M93"/>
    <mergeCell ref="N93:O93"/>
    <mergeCell ref="P93:Q93"/>
    <mergeCell ref="R93:S93"/>
    <mergeCell ref="T91:U91"/>
    <mergeCell ref="V91:W91"/>
    <mergeCell ref="X91:Y91"/>
    <mergeCell ref="Z91:AB91"/>
    <mergeCell ref="H92:I92"/>
    <mergeCell ref="J92:K92"/>
    <mergeCell ref="L92:M92"/>
    <mergeCell ref="N92:O92"/>
    <mergeCell ref="P92:Q92"/>
    <mergeCell ref="R92:S92"/>
    <mergeCell ref="T94:U94"/>
    <mergeCell ref="V94:W94"/>
    <mergeCell ref="X94:Y94"/>
    <mergeCell ref="Z94:AB94"/>
    <mergeCell ref="H95:I95"/>
    <mergeCell ref="J95:K95"/>
    <mergeCell ref="L95:M95"/>
    <mergeCell ref="N95:O95"/>
    <mergeCell ref="P95:Q95"/>
    <mergeCell ref="R95:S95"/>
    <mergeCell ref="T93:U93"/>
    <mergeCell ref="V93:W93"/>
    <mergeCell ref="X93:Y93"/>
    <mergeCell ref="Z93:AB93"/>
    <mergeCell ref="H94:I94"/>
    <mergeCell ref="J94:K94"/>
    <mergeCell ref="L94:M94"/>
    <mergeCell ref="N94:O94"/>
    <mergeCell ref="P94:Q94"/>
    <mergeCell ref="R94:S94"/>
    <mergeCell ref="T96:U96"/>
    <mergeCell ref="V96:W96"/>
    <mergeCell ref="X96:Y96"/>
    <mergeCell ref="Z96:AB96"/>
    <mergeCell ref="H97:I97"/>
    <mergeCell ref="J97:K97"/>
    <mergeCell ref="L97:M97"/>
    <mergeCell ref="N97:O97"/>
    <mergeCell ref="P97:Q97"/>
    <mergeCell ref="R97:S97"/>
    <mergeCell ref="T95:U95"/>
    <mergeCell ref="V95:W95"/>
    <mergeCell ref="X95:Y95"/>
    <mergeCell ref="Z95:AB95"/>
    <mergeCell ref="H96:I96"/>
    <mergeCell ref="J96:K96"/>
    <mergeCell ref="L96:M96"/>
    <mergeCell ref="N96:O96"/>
    <mergeCell ref="P96:Q96"/>
    <mergeCell ref="R96:S96"/>
    <mergeCell ref="T98:U98"/>
    <mergeCell ref="V98:W98"/>
    <mergeCell ref="X98:Y98"/>
    <mergeCell ref="Z98:AB98"/>
    <mergeCell ref="H99:I99"/>
    <mergeCell ref="J99:K99"/>
    <mergeCell ref="L99:M99"/>
    <mergeCell ref="N99:O99"/>
    <mergeCell ref="P99:Q99"/>
    <mergeCell ref="R99:S99"/>
    <mergeCell ref="T97:U97"/>
    <mergeCell ref="V97:W97"/>
    <mergeCell ref="X97:Y97"/>
    <mergeCell ref="Z97:AB97"/>
    <mergeCell ref="H98:I98"/>
    <mergeCell ref="J98:K98"/>
    <mergeCell ref="L98:M98"/>
    <mergeCell ref="N98:O98"/>
    <mergeCell ref="P98:Q98"/>
    <mergeCell ref="R98:S98"/>
    <mergeCell ref="T100:U100"/>
    <mergeCell ref="V100:W100"/>
    <mergeCell ref="X100:Y100"/>
    <mergeCell ref="Z100:AB100"/>
    <mergeCell ref="H101:I101"/>
    <mergeCell ref="J101:K101"/>
    <mergeCell ref="L101:M101"/>
    <mergeCell ref="N101:O101"/>
    <mergeCell ref="P101:Q101"/>
    <mergeCell ref="R101:S101"/>
    <mergeCell ref="T99:U99"/>
    <mergeCell ref="V99:W99"/>
    <mergeCell ref="X99:Y99"/>
    <mergeCell ref="Z99:AB99"/>
    <mergeCell ref="H100:I100"/>
    <mergeCell ref="J100:K100"/>
    <mergeCell ref="L100:M100"/>
    <mergeCell ref="N100:O100"/>
    <mergeCell ref="P100:Q100"/>
    <mergeCell ref="R100:S100"/>
    <mergeCell ref="T102:U102"/>
    <mergeCell ref="V102:W102"/>
    <mergeCell ref="X102:Y102"/>
    <mergeCell ref="Z102:AB102"/>
    <mergeCell ref="H103:I103"/>
    <mergeCell ref="J103:K103"/>
    <mergeCell ref="L103:M103"/>
    <mergeCell ref="N103:O103"/>
    <mergeCell ref="P103:Q103"/>
    <mergeCell ref="R103:S103"/>
    <mergeCell ref="T101:U101"/>
    <mergeCell ref="V101:W101"/>
    <mergeCell ref="X101:Y101"/>
    <mergeCell ref="Z101:AB101"/>
    <mergeCell ref="H102:I102"/>
    <mergeCell ref="J102:K102"/>
    <mergeCell ref="L102:M102"/>
    <mergeCell ref="N102:O102"/>
    <mergeCell ref="P102:Q102"/>
    <mergeCell ref="R102:S102"/>
    <mergeCell ref="T104:U104"/>
    <mergeCell ref="V104:W104"/>
    <mergeCell ref="X104:Y104"/>
    <mergeCell ref="Z104:AB104"/>
    <mergeCell ref="H105:I105"/>
    <mergeCell ref="J105:K105"/>
    <mergeCell ref="L105:M105"/>
    <mergeCell ref="N105:O105"/>
    <mergeCell ref="P105:Q105"/>
    <mergeCell ref="R105:S105"/>
    <mergeCell ref="T103:U103"/>
    <mergeCell ref="V103:W103"/>
    <mergeCell ref="X103:Y103"/>
    <mergeCell ref="Z103:AB103"/>
    <mergeCell ref="H104:I104"/>
    <mergeCell ref="J104:K104"/>
    <mergeCell ref="L104:M104"/>
    <mergeCell ref="N104:O104"/>
    <mergeCell ref="P104:Q104"/>
    <mergeCell ref="R104:S104"/>
    <mergeCell ref="T106:U106"/>
    <mergeCell ref="V106:W106"/>
    <mergeCell ref="X106:Y106"/>
    <mergeCell ref="Z106:AB106"/>
    <mergeCell ref="H107:I107"/>
    <mergeCell ref="J107:K107"/>
    <mergeCell ref="L107:M107"/>
    <mergeCell ref="N107:O107"/>
    <mergeCell ref="P107:Q107"/>
    <mergeCell ref="R107:S107"/>
    <mergeCell ref="T105:U105"/>
    <mergeCell ref="V105:W105"/>
    <mergeCell ref="X105:Y105"/>
    <mergeCell ref="Z105:AB105"/>
    <mergeCell ref="H106:I106"/>
    <mergeCell ref="J106:K106"/>
    <mergeCell ref="L106:M106"/>
    <mergeCell ref="N106:O106"/>
    <mergeCell ref="P106:Q106"/>
    <mergeCell ref="R106:S106"/>
    <mergeCell ref="T107:U107"/>
    <mergeCell ref="V107:W107"/>
    <mergeCell ref="X107:Y107"/>
    <mergeCell ref="Z107:AB107"/>
    <mergeCell ref="H108:I108"/>
    <mergeCell ref="J108:K108"/>
    <mergeCell ref="L108:M108"/>
    <mergeCell ref="N108:O108"/>
    <mergeCell ref="P108:Q108"/>
    <mergeCell ref="R108:S108"/>
    <mergeCell ref="A111:M111"/>
    <mergeCell ref="N111:AB111"/>
    <mergeCell ref="T108:U108"/>
    <mergeCell ref="V108:W108"/>
    <mergeCell ref="X108:Y108"/>
    <mergeCell ref="Z108:AB108"/>
    <mergeCell ref="H109:I109"/>
    <mergeCell ref="K109:M109"/>
    <mergeCell ref="Z109:AB109"/>
    <mergeCell ref="A112:M112"/>
    <mergeCell ref="N112:AB112"/>
    <mergeCell ref="H114:I114"/>
    <mergeCell ref="J114:K114"/>
    <mergeCell ref="L114:M114"/>
    <mergeCell ref="N114:O114"/>
    <mergeCell ref="P114:Q114"/>
    <mergeCell ref="R114:S114"/>
    <mergeCell ref="T114:U114"/>
    <mergeCell ref="V114:W114"/>
    <mergeCell ref="X114:Y114"/>
    <mergeCell ref="H115:I115"/>
    <mergeCell ref="J115:K115"/>
    <mergeCell ref="L115:M115"/>
    <mergeCell ref="N115:O115"/>
    <mergeCell ref="P115:Q115"/>
    <mergeCell ref="R115:S115"/>
    <mergeCell ref="T115:U115"/>
    <mergeCell ref="V115:W115"/>
    <mergeCell ref="X115:Y115"/>
    <mergeCell ref="Z115:AB115"/>
    <mergeCell ref="H116:I116"/>
    <mergeCell ref="J116:K116"/>
    <mergeCell ref="L116:M116"/>
    <mergeCell ref="N116:O116"/>
    <mergeCell ref="P116:Q116"/>
    <mergeCell ref="R116:S116"/>
    <mergeCell ref="T116:U116"/>
    <mergeCell ref="V116:W116"/>
    <mergeCell ref="X116:Y116"/>
    <mergeCell ref="Z116:AB116"/>
    <mergeCell ref="H117:I117"/>
    <mergeCell ref="J117:K117"/>
    <mergeCell ref="L117:M117"/>
    <mergeCell ref="N117:O117"/>
    <mergeCell ref="P117:Q117"/>
    <mergeCell ref="R117:S117"/>
    <mergeCell ref="T117:U117"/>
    <mergeCell ref="V117:W117"/>
    <mergeCell ref="X117:Y117"/>
    <mergeCell ref="Z117:AB117"/>
    <mergeCell ref="H118:I118"/>
    <mergeCell ref="J118:K118"/>
    <mergeCell ref="L118:M118"/>
    <mergeCell ref="N118:O118"/>
    <mergeCell ref="P118:Q118"/>
    <mergeCell ref="R118:S118"/>
    <mergeCell ref="T118:U118"/>
    <mergeCell ref="V118:W118"/>
    <mergeCell ref="X118:Y118"/>
    <mergeCell ref="Z118:AB118"/>
    <mergeCell ref="H119:I119"/>
    <mergeCell ref="J119:K119"/>
    <mergeCell ref="L119:M119"/>
    <mergeCell ref="N119:O119"/>
    <mergeCell ref="P119:Q119"/>
    <mergeCell ref="R119:S119"/>
    <mergeCell ref="T119:U119"/>
    <mergeCell ref="V119:W119"/>
    <mergeCell ref="X119:Y119"/>
    <mergeCell ref="Z119:AB119"/>
    <mergeCell ref="H120:I120"/>
    <mergeCell ref="J120:K120"/>
    <mergeCell ref="L120:M120"/>
    <mergeCell ref="N120:O120"/>
    <mergeCell ref="P120:Q120"/>
    <mergeCell ref="R120:S120"/>
    <mergeCell ref="T120:U120"/>
    <mergeCell ref="V120:W120"/>
    <mergeCell ref="X120:Y120"/>
    <mergeCell ref="Z120:AB120"/>
    <mergeCell ref="H121:I121"/>
    <mergeCell ref="J121:K121"/>
    <mergeCell ref="L121:M121"/>
    <mergeCell ref="N121:O121"/>
    <mergeCell ref="P121:Q121"/>
    <mergeCell ref="R121:S121"/>
    <mergeCell ref="T121:U121"/>
    <mergeCell ref="V121:W121"/>
    <mergeCell ref="X121:Y121"/>
    <mergeCell ref="Z121:AB121"/>
    <mergeCell ref="H122:I122"/>
    <mergeCell ref="J122:K122"/>
    <mergeCell ref="L122:M122"/>
    <mergeCell ref="N122:O122"/>
    <mergeCell ref="P122:Q122"/>
    <mergeCell ref="R122:S122"/>
    <mergeCell ref="T122:U122"/>
    <mergeCell ref="V122:W122"/>
    <mergeCell ref="X122:Y122"/>
    <mergeCell ref="Z122:AB122"/>
    <mergeCell ref="H123:I123"/>
    <mergeCell ref="J123:K123"/>
    <mergeCell ref="L123:M123"/>
    <mergeCell ref="N123:O123"/>
    <mergeCell ref="P123:Q123"/>
    <mergeCell ref="R123:S123"/>
    <mergeCell ref="T123:U123"/>
    <mergeCell ref="V123:W123"/>
    <mergeCell ref="X123:Y123"/>
    <mergeCell ref="Z123:AB123"/>
    <mergeCell ref="H124:I124"/>
    <mergeCell ref="J124:K124"/>
    <mergeCell ref="L124:M124"/>
    <mergeCell ref="N124:O124"/>
    <mergeCell ref="P124:Q124"/>
    <mergeCell ref="R124:S124"/>
    <mergeCell ref="T124:U124"/>
    <mergeCell ref="V124:W124"/>
    <mergeCell ref="X124:Y124"/>
    <mergeCell ref="Z124:AB124"/>
    <mergeCell ref="H125:I125"/>
    <mergeCell ref="J125:K125"/>
    <mergeCell ref="L125:M125"/>
    <mergeCell ref="N125:O125"/>
    <mergeCell ref="P125:Q125"/>
    <mergeCell ref="R125:S125"/>
    <mergeCell ref="T125:U125"/>
    <mergeCell ref="V125:W125"/>
    <mergeCell ref="X125:Y125"/>
    <mergeCell ref="Z125:AB125"/>
    <mergeCell ref="H126:I126"/>
    <mergeCell ref="J126:K126"/>
    <mergeCell ref="L126:M126"/>
    <mergeCell ref="N126:O126"/>
    <mergeCell ref="P126:Q126"/>
    <mergeCell ref="R126:S126"/>
    <mergeCell ref="T126:U126"/>
    <mergeCell ref="V126:W126"/>
    <mergeCell ref="X126:Y126"/>
    <mergeCell ref="Z126:AB126"/>
    <mergeCell ref="H127:I127"/>
    <mergeCell ref="J127:K127"/>
    <mergeCell ref="L127:M127"/>
    <mergeCell ref="N127:O127"/>
    <mergeCell ref="P127:Q127"/>
    <mergeCell ref="R127:S127"/>
    <mergeCell ref="T127:U127"/>
    <mergeCell ref="V127:W127"/>
    <mergeCell ref="X127:Y127"/>
    <mergeCell ref="Z127:AB127"/>
    <mergeCell ref="H128:I128"/>
    <mergeCell ref="J128:K128"/>
    <mergeCell ref="L128:M128"/>
    <mergeCell ref="N128:O128"/>
    <mergeCell ref="P128:Q128"/>
    <mergeCell ref="R128:S128"/>
    <mergeCell ref="T128:U128"/>
    <mergeCell ref="V128:W128"/>
    <mergeCell ref="X128:Y128"/>
    <mergeCell ref="Z128:AB128"/>
    <mergeCell ref="H129:I129"/>
    <mergeCell ref="J129:K129"/>
    <mergeCell ref="L129:M129"/>
    <mergeCell ref="N129:O129"/>
    <mergeCell ref="P129:Q129"/>
    <mergeCell ref="R129:S129"/>
    <mergeCell ref="T129:U129"/>
    <mergeCell ref="V129:W129"/>
    <mergeCell ref="X129:Y129"/>
    <mergeCell ref="Z129:AB129"/>
    <mergeCell ref="H130:I130"/>
    <mergeCell ref="J130:K130"/>
    <mergeCell ref="L130:M130"/>
    <mergeCell ref="N130:O130"/>
    <mergeCell ref="P130:Q130"/>
    <mergeCell ref="R130:S130"/>
    <mergeCell ref="T130:U130"/>
    <mergeCell ref="V130:W130"/>
    <mergeCell ref="X130:Y130"/>
    <mergeCell ref="Z130:AB130"/>
    <mergeCell ref="H131:I131"/>
    <mergeCell ref="J131:K131"/>
    <mergeCell ref="L131:M131"/>
    <mergeCell ref="N131:O131"/>
    <mergeCell ref="P131:Q131"/>
    <mergeCell ref="R131:S131"/>
    <mergeCell ref="T131:U131"/>
    <mergeCell ref="V131:W131"/>
    <mergeCell ref="X131:Y131"/>
    <mergeCell ref="Z131:AB131"/>
    <mergeCell ref="H132:I132"/>
    <mergeCell ref="J132:K132"/>
    <mergeCell ref="L132:M132"/>
    <mergeCell ref="N132:O132"/>
    <mergeCell ref="P132:Q132"/>
    <mergeCell ref="R132:S132"/>
    <mergeCell ref="T132:U132"/>
    <mergeCell ref="V132:W132"/>
    <mergeCell ref="X132:Y132"/>
    <mergeCell ref="Z132:AB132"/>
    <mergeCell ref="H133:I133"/>
    <mergeCell ref="J133:K133"/>
    <mergeCell ref="L133:M133"/>
    <mergeCell ref="N133:O133"/>
    <mergeCell ref="P133:Q133"/>
    <mergeCell ref="R133:S133"/>
    <mergeCell ref="T133:U133"/>
    <mergeCell ref="V133:W133"/>
    <mergeCell ref="X133:Y133"/>
    <mergeCell ref="Z133:AB133"/>
    <mergeCell ref="H134:I134"/>
    <mergeCell ref="J134:K134"/>
    <mergeCell ref="L134:M134"/>
    <mergeCell ref="N134:O134"/>
    <mergeCell ref="P134:Q134"/>
    <mergeCell ref="R134:S134"/>
    <mergeCell ref="T134:U134"/>
    <mergeCell ref="V134:W134"/>
    <mergeCell ref="X134:Y134"/>
    <mergeCell ref="Z134:AB134"/>
    <mergeCell ref="H135:I135"/>
    <mergeCell ref="J135:K135"/>
    <mergeCell ref="L135:M135"/>
    <mergeCell ref="N135:O135"/>
    <mergeCell ref="P135:Q135"/>
    <mergeCell ref="R135:S135"/>
    <mergeCell ref="T135:U135"/>
    <mergeCell ref="V135:W135"/>
    <mergeCell ref="X135:Y135"/>
    <mergeCell ref="Z135:AB135"/>
    <mergeCell ref="H136:I136"/>
    <mergeCell ref="J136:K136"/>
    <mergeCell ref="L136:M136"/>
    <mergeCell ref="N136:O136"/>
    <mergeCell ref="P136:Q136"/>
    <mergeCell ref="R136:S136"/>
    <mergeCell ref="T136:U136"/>
    <mergeCell ref="V136:W136"/>
    <mergeCell ref="X136:Y136"/>
    <mergeCell ref="Z136:AB136"/>
    <mergeCell ref="H137:I137"/>
    <mergeCell ref="J137:K137"/>
    <mergeCell ref="L137:M137"/>
    <mergeCell ref="N137:O137"/>
    <mergeCell ref="P137:Q137"/>
    <mergeCell ref="R137:S137"/>
    <mergeCell ref="T137:U137"/>
    <mergeCell ref="V137:W137"/>
    <mergeCell ref="X137:Y137"/>
    <mergeCell ref="Z137:AB137"/>
    <mergeCell ref="H138:I138"/>
    <mergeCell ref="J138:K138"/>
    <mergeCell ref="L138:M138"/>
    <mergeCell ref="N138:O138"/>
    <mergeCell ref="P138:Q138"/>
    <mergeCell ref="R138:S138"/>
    <mergeCell ref="T138:U138"/>
    <mergeCell ref="V138:W138"/>
    <mergeCell ref="X138:Y138"/>
    <mergeCell ref="Z138:AB138"/>
    <mergeCell ref="H139:I139"/>
    <mergeCell ref="J139:K139"/>
    <mergeCell ref="L139:M139"/>
    <mergeCell ref="N139:O139"/>
    <mergeCell ref="P139:Q139"/>
    <mergeCell ref="R139:S139"/>
    <mergeCell ref="T139:U139"/>
    <mergeCell ref="V139:W139"/>
    <mergeCell ref="X139:Y139"/>
    <mergeCell ref="Z139:AB139"/>
    <mergeCell ref="H140:I140"/>
    <mergeCell ref="J140:K140"/>
    <mergeCell ref="L140:M140"/>
    <mergeCell ref="N140:O140"/>
    <mergeCell ref="P140:Q140"/>
    <mergeCell ref="R140:S140"/>
    <mergeCell ref="T140:U140"/>
    <mergeCell ref="V140:W140"/>
    <mergeCell ref="X140:Y140"/>
    <mergeCell ref="Z140:AB140"/>
    <mergeCell ref="H141:I141"/>
    <mergeCell ref="J141:K141"/>
    <mergeCell ref="L141:M141"/>
    <mergeCell ref="N141:O141"/>
    <mergeCell ref="P141:Q141"/>
    <mergeCell ref="R141:S141"/>
    <mergeCell ref="T141:U141"/>
    <mergeCell ref="V141:W141"/>
    <mergeCell ref="X141:Y141"/>
    <mergeCell ref="Z141:AB141"/>
    <mergeCell ref="H142:I142"/>
    <mergeCell ref="J142:K142"/>
    <mergeCell ref="L142:M142"/>
    <mergeCell ref="N142:O142"/>
    <mergeCell ref="P142:Q142"/>
    <mergeCell ref="R142:S142"/>
    <mergeCell ref="T142:U142"/>
    <mergeCell ref="V142:W142"/>
    <mergeCell ref="X142:Y142"/>
    <mergeCell ref="Z142:AB142"/>
    <mergeCell ref="H143:I143"/>
    <mergeCell ref="J143:K143"/>
    <mergeCell ref="L143:M143"/>
    <mergeCell ref="N143:O143"/>
    <mergeCell ref="P143:Q143"/>
    <mergeCell ref="R143:S143"/>
    <mergeCell ref="T143:U143"/>
    <mergeCell ref="V143:W143"/>
    <mergeCell ref="X143:Y143"/>
    <mergeCell ref="Z143:AB143"/>
    <mergeCell ref="H144:I144"/>
    <mergeCell ref="J144:K144"/>
    <mergeCell ref="L144:M144"/>
    <mergeCell ref="N144:O144"/>
    <mergeCell ref="P144:Q144"/>
    <mergeCell ref="R144:S144"/>
    <mergeCell ref="T144:U144"/>
    <mergeCell ref="V144:W144"/>
    <mergeCell ref="X144:Y144"/>
    <mergeCell ref="Z144:AB144"/>
    <mergeCell ref="H145:I145"/>
    <mergeCell ref="J145:K145"/>
    <mergeCell ref="L145:M145"/>
    <mergeCell ref="N145:O145"/>
    <mergeCell ref="P145:Q145"/>
    <mergeCell ref="R145:S145"/>
    <mergeCell ref="T145:U145"/>
    <mergeCell ref="V145:W145"/>
    <mergeCell ref="X145:Y145"/>
    <mergeCell ref="Z145:AB145"/>
    <mergeCell ref="H146:I146"/>
    <mergeCell ref="J146:K146"/>
    <mergeCell ref="L146:M146"/>
    <mergeCell ref="N146:O146"/>
    <mergeCell ref="P146:Q146"/>
    <mergeCell ref="R146:S146"/>
    <mergeCell ref="T146:U146"/>
    <mergeCell ref="V146:W146"/>
    <mergeCell ref="X146:Y146"/>
    <mergeCell ref="Z146:AB146"/>
    <mergeCell ref="H147:I147"/>
    <mergeCell ref="J147:K147"/>
    <mergeCell ref="L147:M147"/>
    <mergeCell ref="N147:O147"/>
    <mergeCell ref="P147:Q147"/>
    <mergeCell ref="R147:S147"/>
    <mergeCell ref="T147:U147"/>
    <mergeCell ref="V147:W147"/>
    <mergeCell ref="X147:Y147"/>
    <mergeCell ref="Z147:AB147"/>
    <mergeCell ref="H148:I148"/>
    <mergeCell ref="J148:K148"/>
    <mergeCell ref="L148:M148"/>
    <mergeCell ref="N148:O148"/>
    <mergeCell ref="P148:Q148"/>
    <mergeCell ref="R148:S148"/>
    <mergeCell ref="T148:U148"/>
    <mergeCell ref="V148:W148"/>
    <mergeCell ref="X148:Y148"/>
    <mergeCell ref="Z148:AB148"/>
    <mergeCell ref="H149:I149"/>
    <mergeCell ref="J149:K149"/>
    <mergeCell ref="L149:M149"/>
    <mergeCell ref="N149:O149"/>
    <mergeCell ref="P149:Q149"/>
    <mergeCell ref="R149:S149"/>
    <mergeCell ref="T149:U149"/>
    <mergeCell ref="V149:W149"/>
    <mergeCell ref="X149:Y149"/>
    <mergeCell ref="Z149:AB149"/>
    <mergeCell ref="H150:I150"/>
    <mergeCell ref="J150:K150"/>
    <mergeCell ref="L150:M150"/>
    <mergeCell ref="N150:O150"/>
    <mergeCell ref="P150:Q150"/>
    <mergeCell ref="R150:S150"/>
    <mergeCell ref="T150:U150"/>
    <mergeCell ref="V150:W150"/>
    <mergeCell ref="X150:Y150"/>
    <mergeCell ref="Z150:AB150"/>
    <mergeCell ref="H151:I151"/>
    <mergeCell ref="J151:K151"/>
    <mergeCell ref="L151:M151"/>
    <mergeCell ref="N151:O151"/>
    <mergeCell ref="P151:Q151"/>
    <mergeCell ref="R151:S151"/>
    <mergeCell ref="T151:U151"/>
    <mergeCell ref="V151:W151"/>
    <mergeCell ref="X151:Y151"/>
    <mergeCell ref="Z151:AB151"/>
    <mergeCell ref="H152:I152"/>
    <mergeCell ref="J152:K152"/>
    <mergeCell ref="L152:M152"/>
    <mergeCell ref="N152:O152"/>
    <mergeCell ref="P152:Q152"/>
    <mergeCell ref="R152:S152"/>
    <mergeCell ref="T152:U152"/>
    <mergeCell ref="V152:W152"/>
    <mergeCell ref="X152:Y152"/>
    <mergeCell ref="Z152:AB152"/>
    <mergeCell ref="H153:I153"/>
    <mergeCell ref="J153:K153"/>
    <mergeCell ref="L153:M153"/>
    <mergeCell ref="N153:O153"/>
    <mergeCell ref="P153:Q153"/>
    <mergeCell ref="R153:S153"/>
    <mergeCell ref="T153:U153"/>
    <mergeCell ref="V153:W153"/>
    <mergeCell ref="X153:Y153"/>
    <mergeCell ref="Z153:AB153"/>
    <mergeCell ref="H154:I154"/>
    <mergeCell ref="J154:K154"/>
    <mergeCell ref="L154:M154"/>
    <mergeCell ref="N154:O154"/>
    <mergeCell ref="P154:Q154"/>
    <mergeCell ref="R154:S154"/>
    <mergeCell ref="T154:U154"/>
    <mergeCell ref="V154:W154"/>
    <mergeCell ref="X154:Y154"/>
    <mergeCell ref="Z154:AB154"/>
    <mergeCell ref="H155:I155"/>
    <mergeCell ref="J155:K155"/>
    <mergeCell ref="L155:M155"/>
    <mergeCell ref="N155:O155"/>
    <mergeCell ref="P155:Q155"/>
    <mergeCell ref="R155:S155"/>
    <mergeCell ref="T155:U155"/>
    <mergeCell ref="V155:W155"/>
    <mergeCell ref="X155:Y155"/>
    <mergeCell ref="Z155:AB155"/>
    <mergeCell ref="H156:I156"/>
    <mergeCell ref="J156:K156"/>
    <mergeCell ref="L156:M156"/>
    <mergeCell ref="N156:O156"/>
    <mergeCell ref="P156:Q156"/>
    <mergeCell ref="R156:S156"/>
    <mergeCell ref="T156:U156"/>
    <mergeCell ref="V156:W156"/>
    <mergeCell ref="X156:Y156"/>
    <mergeCell ref="Z156:AB156"/>
    <mergeCell ref="H157:I157"/>
    <mergeCell ref="J157:K157"/>
    <mergeCell ref="L157:M157"/>
    <mergeCell ref="N157:O157"/>
    <mergeCell ref="P157:Q157"/>
    <mergeCell ref="R157:S157"/>
    <mergeCell ref="T157:U157"/>
    <mergeCell ref="V157:W157"/>
    <mergeCell ref="X157:Y157"/>
    <mergeCell ref="Z157:AB157"/>
    <mergeCell ref="H158:I158"/>
    <mergeCell ref="J158:K158"/>
    <mergeCell ref="L158:M158"/>
    <mergeCell ref="N158:O158"/>
    <mergeCell ref="P158:Q158"/>
    <mergeCell ref="R158:S158"/>
    <mergeCell ref="T158:U158"/>
    <mergeCell ref="V158:W158"/>
    <mergeCell ref="X158:Y158"/>
    <mergeCell ref="Z158:AB158"/>
    <mergeCell ref="H159:I159"/>
    <mergeCell ref="J159:K159"/>
    <mergeCell ref="L159:M159"/>
    <mergeCell ref="N159:O159"/>
    <mergeCell ref="P159:Q159"/>
    <mergeCell ref="R159:S159"/>
    <mergeCell ref="T159:U159"/>
    <mergeCell ref="V159:W159"/>
    <mergeCell ref="X159:Y159"/>
    <mergeCell ref="Z159:AB159"/>
    <mergeCell ref="H160:I160"/>
    <mergeCell ref="J160:K160"/>
    <mergeCell ref="L160:M160"/>
    <mergeCell ref="N160:O160"/>
    <mergeCell ref="P160:Q160"/>
    <mergeCell ref="R160:S160"/>
    <mergeCell ref="T160:U160"/>
    <mergeCell ref="V160:W160"/>
    <mergeCell ref="X160:Y160"/>
    <mergeCell ref="Z160:AB160"/>
    <mergeCell ref="H161:I161"/>
    <mergeCell ref="J161:K161"/>
    <mergeCell ref="L161:M161"/>
    <mergeCell ref="N161:O161"/>
    <mergeCell ref="P161:Q161"/>
    <mergeCell ref="R161:S161"/>
    <mergeCell ref="T161:U161"/>
    <mergeCell ref="V161:W161"/>
    <mergeCell ref="X161:Y161"/>
    <mergeCell ref="Z161:AB161"/>
    <mergeCell ref="H162:I162"/>
    <mergeCell ref="J162:K162"/>
    <mergeCell ref="L162:M162"/>
    <mergeCell ref="N162:O162"/>
    <mergeCell ref="P162:Q162"/>
    <mergeCell ref="R162:S162"/>
    <mergeCell ref="T162:U162"/>
    <mergeCell ref="V162:W162"/>
    <mergeCell ref="X162:Y162"/>
    <mergeCell ref="Z162:AB162"/>
    <mergeCell ref="H163:I163"/>
    <mergeCell ref="J163:K163"/>
    <mergeCell ref="L163:M163"/>
    <mergeCell ref="N163:O163"/>
    <mergeCell ref="P163:Q163"/>
    <mergeCell ref="R163:S163"/>
    <mergeCell ref="T163:U163"/>
    <mergeCell ref="V163:W163"/>
    <mergeCell ref="X163:Y163"/>
    <mergeCell ref="Z163:AB163"/>
    <mergeCell ref="H164:I164"/>
    <mergeCell ref="K164:M164"/>
    <mergeCell ref="Z164:AB164"/>
    <mergeCell ref="A166:M166"/>
    <mergeCell ref="N166:AB166"/>
    <mergeCell ref="A167:M167"/>
    <mergeCell ref="N167:AB167"/>
    <mergeCell ref="H169:I169"/>
    <mergeCell ref="J169:K169"/>
    <mergeCell ref="L169:M169"/>
    <mergeCell ref="N169:O169"/>
    <mergeCell ref="P169:Q169"/>
    <mergeCell ref="R169:S169"/>
    <mergeCell ref="T169:U169"/>
    <mergeCell ref="V169:W169"/>
    <mergeCell ref="X169:Y169"/>
    <mergeCell ref="H170:I170"/>
    <mergeCell ref="J170:K170"/>
    <mergeCell ref="L170:M170"/>
    <mergeCell ref="N170:O170"/>
    <mergeCell ref="P170:Q170"/>
    <mergeCell ref="R170:S170"/>
    <mergeCell ref="T170:U170"/>
    <mergeCell ref="V170:W170"/>
    <mergeCell ref="X170:Y170"/>
    <mergeCell ref="Z170:AB170"/>
    <mergeCell ref="H171:I171"/>
    <mergeCell ref="J171:K171"/>
    <mergeCell ref="L171:M171"/>
    <mergeCell ref="N171:O171"/>
    <mergeCell ref="P171:Q171"/>
    <mergeCell ref="R171:S171"/>
    <mergeCell ref="T171:U171"/>
    <mergeCell ref="V171:W171"/>
    <mergeCell ref="X171:Y171"/>
    <mergeCell ref="Z171:AB171"/>
    <mergeCell ref="H172:I172"/>
    <mergeCell ref="J172:K172"/>
    <mergeCell ref="L172:M172"/>
    <mergeCell ref="N172:O172"/>
    <mergeCell ref="P172:Q172"/>
    <mergeCell ref="R172:S172"/>
    <mergeCell ref="T172:U172"/>
    <mergeCell ref="V172:W172"/>
    <mergeCell ref="X172:Y172"/>
    <mergeCell ref="Z172:AB172"/>
    <mergeCell ref="H173:I173"/>
    <mergeCell ref="J173:K173"/>
    <mergeCell ref="L173:M173"/>
    <mergeCell ref="N173:O173"/>
    <mergeCell ref="P173:Q173"/>
    <mergeCell ref="R173:S173"/>
    <mergeCell ref="T173:U173"/>
    <mergeCell ref="V173:W173"/>
    <mergeCell ref="X173:Y173"/>
    <mergeCell ref="Z173:AB173"/>
    <mergeCell ref="H174:I174"/>
    <mergeCell ref="J174:K174"/>
    <mergeCell ref="L174:M174"/>
    <mergeCell ref="N174:O174"/>
    <mergeCell ref="P174:Q174"/>
    <mergeCell ref="R174:S174"/>
    <mergeCell ref="T174:U174"/>
    <mergeCell ref="V174:W174"/>
    <mergeCell ref="X174:Y174"/>
    <mergeCell ref="Z174:AB174"/>
    <mergeCell ref="H175:I175"/>
    <mergeCell ref="J175:K175"/>
    <mergeCell ref="L175:M175"/>
    <mergeCell ref="N175:O175"/>
    <mergeCell ref="P175:Q175"/>
    <mergeCell ref="R175:S175"/>
    <mergeCell ref="T175:U175"/>
    <mergeCell ref="V175:W175"/>
    <mergeCell ref="X175:Y175"/>
    <mergeCell ref="Z175:AB175"/>
    <mergeCell ref="H176:I176"/>
    <mergeCell ref="J176:K176"/>
    <mergeCell ref="L176:M176"/>
    <mergeCell ref="N176:O176"/>
    <mergeCell ref="P176:Q176"/>
    <mergeCell ref="R176:S176"/>
    <mergeCell ref="T176:U176"/>
    <mergeCell ref="V176:W176"/>
    <mergeCell ref="X176:Y176"/>
    <mergeCell ref="Z176:AB176"/>
    <mergeCell ref="H177:I177"/>
    <mergeCell ref="J177:K177"/>
    <mergeCell ref="L177:M177"/>
    <mergeCell ref="N177:O177"/>
    <mergeCell ref="P177:Q177"/>
    <mergeCell ref="R177:S177"/>
    <mergeCell ref="T177:U177"/>
    <mergeCell ref="V177:W177"/>
    <mergeCell ref="X177:Y177"/>
    <mergeCell ref="Z177:AB177"/>
    <mergeCell ref="H178:I178"/>
    <mergeCell ref="J178:K178"/>
    <mergeCell ref="L178:M178"/>
    <mergeCell ref="N178:O178"/>
    <mergeCell ref="P178:Q178"/>
    <mergeCell ref="R178:S178"/>
    <mergeCell ref="T178:U178"/>
    <mergeCell ref="V178:W178"/>
    <mergeCell ref="X178:Y178"/>
    <mergeCell ref="Z178:AB178"/>
    <mergeCell ref="H179:I179"/>
    <mergeCell ref="J179:K179"/>
    <mergeCell ref="L179:M179"/>
    <mergeCell ref="N179:O179"/>
    <mergeCell ref="P179:Q179"/>
    <mergeCell ref="R179:S179"/>
    <mergeCell ref="T179:U179"/>
    <mergeCell ref="V179:W179"/>
    <mergeCell ref="X179:Y179"/>
    <mergeCell ref="Z179:AB179"/>
    <mergeCell ref="H180:I180"/>
    <mergeCell ref="J180:K180"/>
    <mergeCell ref="L180:M180"/>
    <mergeCell ref="N180:O180"/>
    <mergeCell ref="P180:Q180"/>
    <mergeCell ref="R180:S180"/>
    <mergeCell ref="T180:U180"/>
    <mergeCell ref="V180:W180"/>
    <mergeCell ref="X180:Y180"/>
    <mergeCell ref="Z180:AB180"/>
    <mergeCell ref="H181:I181"/>
    <mergeCell ref="J181:K181"/>
    <mergeCell ref="L181:M181"/>
    <mergeCell ref="N181:O181"/>
    <mergeCell ref="P181:Q181"/>
    <mergeCell ref="R181:S181"/>
    <mergeCell ref="T181:U181"/>
    <mergeCell ref="V181:W181"/>
    <mergeCell ref="X181:Y181"/>
    <mergeCell ref="Z181:AB181"/>
    <mergeCell ref="H182:I182"/>
    <mergeCell ref="J182:K182"/>
    <mergeCell ref="L182:M182"/>
    <mergeCell ref="N182:O182"/>
    <mergeCell ref="P182:Q182"/>
    <mergeCell ref="R182:S182"/>
    <mergeCell ref="T182:U182"/>
    <mergeCell ref="V182:W182"/>
    <mergeCell ref="X182:Y182"/>
    <mergeCell ref="Z182:AB182"/>
    <mergeCell ref="H183:I183"/>
    <mergeCell ref="J183:K183"/>
    <mergeCell ref="L183:M183"/>
    <mergeCell ref="N183:O183"/>
    <mergeCell ref="P183:Q183"/>
    <mergeCell ref="R183:S183"/>
    <mergeCell ref="T183:U183"/>
    <mergeCell ref="V183:W183"/>
    <mergeCell ref="X183:Y183"/>
    <mergeCell ref="Z183:AB183"/>
    <mergeCell ref="H184:I184"/>
    <mergeCell ref="J184:K184"/>
    <mergeCell ref="L184:M184"/>
    <mergeCell ref="N184:O184"/>
    <mergeCell ref="P184:Q184"/>
    <mergeCell ref="R184:S184"/>
    <mergeCell ref="T184:U184"/>
    <mergeCell ref="V184:W184"/>
    <mergeCell ref="X184:Y184"/>
    <mergeCell ref="Z184:AB184"/>
    <mergeCell ref="H185:I185"/>
    <mergeCell ref="J185:K185"/>
    <mergeCell ref="L185:M185"/>
    <mergeCell ref="N185:O185"/>
    <mergeCell ref="P185:Q185"/>
    <mergeCell ref="R185:S185"/>
    <mergeCell ref="T185:U185"/>
    <mergeCell ref="V185:W185"/>
    <mergeCell ref="X185:Y185"/>
    <mergeCell ref="Z185:AB185"/>
    <mergeCell ref="H186:I186"/>
    <mergeCell ref="J186:K186"/>
    <mergeCell ref="L186:M186"/>
    <mergeCell ref="N186:O186"/>
    <mergeCell ref="P186:Q186"/>
    <mergeCell ref="R186:S186"/>
    <mergeCell ref="T186:U186"/>
    <mergeCell ref="V186:W186"/>
    <mergeCell ref="X186:Y186"/>
    <mergeCell ref="Z186:AB186"/>
    <mergeCell ref="H187:I187"/>
    <mergeCell ref="J187:K187"/>
    <mergeCell ref="L187:M187"/>
    <mergeCell ref="N187:O187"/>
    <mergeCell ref="P187:Q187"/>
    <mergeCell ref="R187:S187"/>
    <mergeCell ref="T187:U187"/>
    <mergeCell ref="V187:W187"/>
    <mergeCell ref="X187:Y187"/>
    <mergeCell ref="Z187:AB187"/>
    <mergeCell ref="H188:I188"/>
    <mergeCell ref="J188:K188"/>
    <mergeCell ref="L188:M188"/>
    <mergeCell ref="N188:O188"/>
    <mergeCell ref="P188:Q188"/>
    <mergeCell ref="R188:S188"/>
    <mergeCell ref="T188:U188"/>
    <mergeCell ref="V188:W188"/>
    <mergeCell ref="X188:Y188"/>
    <mergeCell ref="Z188:AB188"/>
    <mergeCell ref="H189:I189"/>
    <mergeCell ref="J189:K189"/>
    <mergeCell ref="L189:M189"/>
    <mergeCell ref="N189:O189"/>
    <mergeCell ref="P189:Q189"/>
    <mergeCell ref="R189:S189"/>
    <mergeCell ref="T189:U189"/>
    <mergeCell ref="V189:W189"/>
    <mergeCell ref="X189:Y189"/>
    <mergeCell ref="Z189:AB189"/>
    <mergeCell ref="H190:I190"/>
    <mergeCell ref="J190:K190"/>
    <mergeCell ref="L190:M190"/>
    <mergeCell ref="N190:O190"/>
    <mergeCell ref="P190:Q190"/>
    <mergeCell ref="R190:S190"/>
    <mergeCell ref="T190:U190"/>
    <mergeCell ref="V190:W190"/>
    <mergeCell ref="X190:Y190"/>
    <mergeCell ref="Z190:AB190"/>
    <mergeCell ref="H191:I191"/>
    <mergeCell ref="J191:K191"/>
    <mergeCell ref="L191:M191"/>
    <mergeCell ref="N191:O191"/>
    <mergeCell ref="P191:Q191"/>
    <mergeCell ref="R191:S191"/>
    <mergeCell ref="T191:U191"/>
    <mergeCell ref="V191:W191"/>
    <mergeCell ref="X191:Y191"/>
    <mergeCell ref="Z191:AB191"/>
    <mergeCell ref="H192:I192"/>
    <mergeCell ref="J192:K192"/>
    <mergeCell ref="L192:M192"/>
    <mergeCell ref="N192:O192"/>
    <mergeCell ref="P192:Q192"/>
    <mergeCell ref="R192:S192"/>
    <mergeCell ref="T192:U192"/>
    <mergeCell ref="V192:W192"/>
    <mergeCell ref="X192:Y192"/>
    <mergeCell ref="Z192:AB192"/>
    <mergeCell ref="H193:I193"/>
    <mergeCell ref="J193:K193"/>
    <mergeCell ref="L193:M193"/>
    <mergeCell ref="N193:O193"/>
    <mergeCell ref="P193:Q193"/>
    <mergeCell ref="R193:S193"/>
    <mergeCell ref="T193:U193"/>
    <mergeCell ref="V193:W193"/>
    <mergeCell ref="X193:Y193"/>
    <mergeCell ref="Z193:AB193"/>
    <mergeCell ref="H194:I194"/>
    <mergeCell ref="J194:K194"/>
    <mergeCell ref="L194:M194"/>
    <mergeCell ref="N194:O194"/>
    <mergeCell ref="P194:Q194"/>
    <mergeCell ref="R194:S194"/>
    <mergeCell ref="T194:U194"/>
    <mergeCell ref="V194:W194"/>
    <mergeCell ref="X194:Y194"/>
    <mergeCell ref="Z194:AB194"/>
    <mergeCell ref="H195:I195"/>
    <mergeCell ref="J195:K195"/>
    <mergeCell ref="L195:M195"/>
    <mergeCell ref="N195:O195"/>
    <mergeCell ref="P195:Q195"/>
    <mergeCell ref="R195:S195"/>
    <mergeCell ref="T195:U195"/>
    <mergeCell ref="V195:W195"/>
    <mergeCell ref="X195:Y195"/>
    <mergeCell ref="Z195:AB195"/>
    <mergeCell ref="H196:I196"/>
    <mergeCell ref="J196:K196"/>
    <mergeCell ref="L196:M196"/>
    <mergeCell ref="N196:O196"/>
    <mergeCell ref="P196:Q196"/>
    <mergeCell ref="R196:S196"/>
    <mergeCell ref="T196:U196"/>
    <mergeCell ref="V196:W196"/>
    <mergeCell ref="X196:Y196"/>
    <mergeCell ref="Z196:AB196"/>
    <mergeCell ref="H197:I197"/>
    <mergeCell ref="J197:K197"/>
    <mergeCell ref="L197:M197"/>
    <mergeCell ref="N197:O197"/>
    <mergeCell ref="P197:Q197"/>
    <mergeCell ref="R197:S197"/>
    <mergeCell ref="T197:U197"/>
    <mergeCell ref="V197:W197"/>
    <mergeCell ref="X197:Y197"/>
    <mergeCell ref="Z197:AB197"/>
    <mergeCell ref="H198:I198"/>
    <mergeCell ref="J198:K198"/>
    <mergeCell ref="L198:M198"/>
    <mergeCell ref="N198:O198"/>
    <mergeCell ref="P198:Q198"/>
    <mergeCell ref="R198:S198"/>
    <mergeCell ref="T198:U198"/>
    <mergeCell ref="V198:W198"/>
    <mergeCell ref="X198:Y198"/>
    <mergeCell ref="Z198:AB198"/>
    <mergeCell ref="H199:I199"/>
    <mergeCell ref="J199:K199"/>
    <mergeCell ref="L199:M199"/>
    <mergeCell ref="N199:O199"/>
    <mergeCell ref="P199:Q199"/>
    <mergeCell ref="R199:S199"/>
    <mergeCell ref="T199:U199"/>
    <mergeCell ref="V199:W199"/>
    <mergeCell ref="X199:Y199"/>
    <mergeCell ref="Z199:AB199"/>
    <mergeCell ref="H200:I200"/>
    <mergeCell ref="J200:K200"/>
    <mergeCell ref="L200:M200"/>
    <mergeCell ref="N200:O200"/>
    <mergeCell ref="P200:Q200"/>
    <mergeCell ref="R200:S200"/>
    <mergeCell ref="T200:U200"/>
    <mergeCell ref="V200:W200"/>
    <mergeCell ref="X200:Y200"/>
    <mergeCell ref="Z200:AB200"/>
    <mergeCell ref="H201:I201"/>
    <mergeCell ref="J201:K201"/>
    <mergeCell ref="L201:M201"/>
    <mergeCell ref="N201:O201"/>
    <mergeCell ref="P201:Q201"/>
    <mergeCell ref="R201:S201"/>
    <mergeCell ref="T201:U201"/>
    <mergeCell ref="V201:W201"/>
    <mergeCell ref="X201:Y201"/>
    <mergeCell ref="Z201:AB201"/>
    <mergeCell ref="H202:I202"/>
    <mergeCell ref="J202:K202"/>
    <mergeCell ref="L202:M202"/>
    <mergeCell ref="N202:O202"/>
    <mergeCell ref="P202:Q202"/>
    <mergeCell ref="R202:S202"/>
    <mergeCell ref="T202:U202"/>
    <mergeCell ref="V202:W202"/>
    <mergeCell ref="X202:Y202"/>
    <mergeCell ref="Z202:AB202"/>
    <mergeCell ref="H203:I203"/>
    <mergeCell ref="J203:K203"/>
    <mergeCell ref="L203:M203"/>
    <mergeCell ref="N203:O203"/>
    <mergeCell ref="P203:Q203"/>
    <mergeCell ref="R203:S203"/>
    <mergeCell ref="T203:U203"/>
    <mergeCell ref="V203:W203"/>
    <mergeCell ref="X203:Y203"/>
    <mergeCell ref="Z203:AB203"/>
    <mergeCell ref="H204:I204"/>
    <mergeCell ref="J204:K204"/>
    <mergeCell ref="L204:M204"/>
    <mergeCell ref="N204:O204"/>
    <mergeCell ref="P204:Q204"/>
    <mergeCell ref="R204:S204"/>
    <mergeCell ref="T204:U204"/>
    <mergeCell ref="V204:W204"/>
    <mergeCell ref="X204:Y204"/>
    <mergeCell ref="Z204:AB204"/>
    <mergeCell ref="H205:I205"/>
    <mergeCell ref="J205:K205"/>
    <mergeCell ref="L205:M205"/>
    <mergeCell ref="N205:O205"/>
    <mergeCell ref="P205:Q205"/>
    <mergeCell ref="R205:S205"/>
    <mergeCell ref="T205:U205"/>
    <mergeCell ref="V205:W205"/>
    <mergeCell ref="X205:Y205"/>
    <mergeCell ref="Z205:AB205"/>
    <mergeCell ref="H206:I206"/>
    <mergeCell ref="J206:K206"/>
    <mergeCell ref="L206:M206"/>
    <mergeCell ref="N206:O206"/>
    <mergeCell ref="P206:Q206"/>
    <mergeCell ref="R206:S206"/>
    <mergeCell ref="T206:U206"/>
    <mergeCell ref="V206:W206"/>
    <mergeCell ref="X206:Y206"/>
    <mergeCell ref="Z206:AB206"/>
    <mergeCell ref="H207:I207"/>
    <mergeCell ref="J207:K207"/>
    <mergeCell ref="L207:M207"/>
    <mergeCell ref="N207:O207"/>
    <mergeCell ref="P207:Q207"/>
    <mergeCell ref="R207:S207"/>
    <mergeCell ref="T207:U207"/>
    <mergeCell ref="V207:W207"/>
    <mergeCell ref="X207:Y207"/>
    <mergeCell ref="Z207:AB207"/>
    <mergeCell ref="H208:I208"/>
    <mergeCell ref="J208:K208"/>
    <mergeCell ref="L208:M208"/>
    <mergeCell ref="N208:O208"/>
    <mergeCell ref="P208:Q208"/>
    <mergeCell ref="R208:S208"/>
    <mergeCell ref="T208:U208"/>
    <mergeCell ref="V208:W208"/>
    <mergeCell ref="X208:Y208"/>
    <mergeCell ref="Z208:AB208"/>
    <mergeCell ref="H209:I209"/>
    <mergeCell ref="J209:K209"/>
    <mergeCell ref="L209:M209"/>
    <mergeCell ref="N209:O209"/>
    <mergeCell ref="P209:Q209"/>
    <mergeCell ref="R209:S209"/>
    <mergeCell ref="T209:U209"/>
    <mergeCell ref="V209:W209"/>
    <mergeCell ref="X209:Y209"/>
    <mergeCell ref="Z209:AB209"/>
    <mergeCell ref="H210:I210"/>
    <mergeCell ref="J210:K210"/>
    <mergeCell ref="L210:M210"/>
    <mergeCell ref="N210:O210"/>
    <mergeCell ref="P210:Q210"/>
    <mergeCell ref="R210:S210"/>
    <mergeCell ref="T210:U210"/>
    <mergeCell ref="V210:W210"/>
    <mergeCell ref="X210:Y210"/>
    <mergeCell ref="Z210:AB210"/>
    <mergeCell ref="H211:I211"/>
    <mergeCell ref="J211:K211"/>
    <mergeCell ref="L211:M211"/>
    <mergeCell ref="N211:O211"/>
    <mergeCell ref="P211:Q211"/>
    <mergeCell ref="R211:S211"/>
    <mergeCell ref="T211:U211"/>
    <mergeCell ref="V211:W211"/>
    <mergeCell ref="X211:Y211"/>
    <mergeCell ref="Z211:AB211"/>
    <mergeCell ref="H212:I212"/>
    <mergeCell ref="J212:K212"/>
    <mergeCell ref="L212:M212"/>
    <mergeCell ref="N212:O212"/>
    <mergeCell ref="P212:Q212"/>
    <mergeCell ref="R212:S212"/>
    <mergeCell ref="T212:U212"/>
    <mergeCell ref="V212:W212"/>
    <mergeCell ref="X212:Y212"/>
    <mergeCell ref="Z212:AB212"/>
    <mergeCell ref="H213:I213"/>
    <mergeCell ref="J213:K213"/>
    <mergeCell ref="L213:M213"/>
    <mergeCell ref="N213:O213"/>
    <mergeCell ref="P213:Q213"/>
    <mergeCell ref="R213:S213"/>
    <mergeCell ref="T213:U213"/>
    <mergeCell ref="V213:W213"/>
    <mergeCell ref="X213:Y213"/>
    <mergeCell ref="Z213:AB213"/>
    <mergeCell ref="H214:I214"/>
    <mergeCell ref="J214:K214"/>
    <mergeCell ref="L214:M214"/>
    <mergeCell ref="N214:O214"/>
    <mergeCell ref="P214:Q214"/>
    <mergeCell ref="R214:S214"/>
    <mergeCell ref="T214:U214"/>
    <mergeCell ref="V214:W214"/>
    <mergeCell ref="X214:Y214"/>
    <mergeCell ref="Z214:AB214"/>
    <mergeCell ref="H215:I215"/>
    <mergeCell ref="J215:K215"/>
    <mergeCell ref="L215:M215"/>
    <mergeCell ref="N215:O215"/>
    <mergeCell ref="P215:Q215"/>
    <mergeCell ref="R215:S215"/>
    <mergeCell ref="T215:U215"/>
    <mergeCell ref="V215:W215"/>
    <mergeCell ref="X215:Y215"/>
    <mergeCell ref="Z215:AB215"/>
    <mergeCell ref="H216:I216"/>
    <mergeCell ref="J216:K216"/>
    <mergeCell ref="L216:M216"/>
    <mergeCell ref="N216:O216"/>
    <mergeCell ref="P216:Q216"/>
    <mergeCell ref="R216:S216"/>
    <mergeCell ref="T216:U216"/>
    <mergeCell ref="V216:W216"/>
    <mergeCell ref="X216:Y216"/>
    <mergeCell ref="Z216:AB216"/>
    <mergeCell ref="H217:I217"/>
    <mergeCell ref="J217:K217"/>
    <mergeCell ref="L217:M217"/>
    <mergeCell ref="N217:O217"/>
    <mergeCell ref="P217:Q217"/>
    <mergeCell ref="R217:S217"/>
    <mergeCell ref="T217:U217"/>
    <mergeCell ref="V217:W217"/>
    <mergeCell ref="X217:Y217"/>
    <mergeCell ref="Z217:AB217"/>
    <mergeCell ref="H218:I218"/>
    <mergeCell ref="J218:K218"/>
    <mergeCell ref="L218:M218"/>
    <mergeCell ref="N218:O218"/>
    <mergeCell ref="P218:Q218"/>
    <mergeCell ref="R218:S218"/>
    <mergeCell ref="T218:U218"/>
    <mergeCell ref="V218:W218"/>
    <mergeCell ref="X218:Y218"/>
    <mergeCell ref="Z218:AB218"/>
    <mergeCell ref="H219:I219"/>
    <mergeCell ref="K219:M219"/>
    <mergeCell ref="Z219:AB219"/>
    <mergeCell ref="A221:M221"/>
    <mergeCell ref="N221:AB221"/>
    <mergeCell ref="A222:M222"/>
    <mergeCell ref="N222:AB222"/>
    <mergeCell ref="H224:I224"/>
    <mergeCell ref="J224:K224"/>
    <mergeCell ref="L224:M224"/>
    <mergeCell ref="N224:O224"/>
    <mergeCell ref="P224:Q224"/>
    <mergeCell ref="R224:S224"/>
    <mergeCell ref="T224:U224"/>
    <mergeCell ref="V224:W224"/>
    <mergeCell ref="X224:Y224"/>
    <mergeCell ref="H225:I225"/>
    <mergeCell ref="J225:K225"/>
    <mergeCell ref="L225:M225"/>
    <mergeCell ref="N225:O225"/>
    <mergeCell ref="P225:Q225"/>
    <mergeCell ref="R225:S225"/>
    <mergeCell ref="T225:U225"/>
    <mergeCell ref="V225:W225"/>
    <mergeCell ref="X225:Y225"/>
    <mergeCell ref="Z225:AB225"/>
    <mergeCell ref="H226:I226"/>
    <mergeCell ref="J226:K226"/>
    <mergeCell ref="L226:M226"/>
    <mergeCell ref="N226:O226"/>
    <mergeCell ref="P226:Q226"/>
    <mergeCell ref="R226:S226"/>
    <mergeCell ref="T226:U226"/>
    <mergeCell ref="V226:W226"/>
    <mergeCell ref="X226:Y226"/>
    <mergeCell ref="Z226:AB226"/>
    <mergeCell ref="H227:I227"/>
    <mergeCell ref="J227:K227"/>
    <mergeCell ref="L227:M227"/>
    <mergeCell ref="N227:O227"/>
    <mergeCell ref="P227:Q227"/>
    <mergeCell ref="R227:S227"/>
    <mergeCell ref="T227:U227"/>
    <mergeCell ref="V227:W227"/>
    <mergeCell ref="X227:Y227"/>
    <mergeCell ref="Z227:AB227"/>
    <mergeCell ref="H228:I228"/>
    <mergeCell ref="J228:K228"/>
    <mergeCell ref="L228:M228"/>
    <mergeCell ref="N228:O228"/>
    <mergeCell ref="P228:Q228"/>
    <mergeCell ref="R228:S228"/>
    <mergeCell ref="T228:U228"/>
    <mergeCell ref="V228:W228"/>
    <mergeCell ref="X228:Y228"/>
    <mergeCell ref="Z228:AB228"/>
    <mergeCell ref="H229:I229"/>
    <mergeCell ref="J229:K229"/>
    <mergeCell ref="L229:M229"/>
    <mergeCell ref="N229:O229"/>
    <mergeCell ref="P229:Q229"/>
    <mergeCell ref="R229:S229"/>
    <mergeCell ref="T229:U229"/>
    <mergeCell ref="V229:W229"/>
    <mergeCell ref="X229:Y229"/>
    <mergeCell ref="Z229:AB229"/>
    <mergeCell ref="H230:I230"/>
    <mergeCell ref="J230:K230"/>
    <mergeCell ref="L230:M230"/>
    <mergeCell ref="N230:O230"/>
    <mergeCell ref="P230:Q230"/>
    <mergeCell ref="R230:S230"/>
    <mergeCell ref="T230:U230"/>
    <mergeCell ref="V230:W230"/>
    <mergeCell ref="X230:Y230"/>
    <mergeCell ref="Z230:AB230"/>
    <mergeCell ref="H231:I231"/>
    <mergeCell ref="J231:K231"/>
    <mergeCell ref="L231:M231"/>
    <mergeCell ref="N231:O231"/>
    <mergeCell ref="P231:Q231"/>
    <mergeCell ref="R231:S231"/>
    <mergeCell ref="T231:U231"/>
    <mergeCell ref="V231:W231"/>
    <mergeCell ref="X231:Y231"/>
    <mergeCell ref="Z231:AB231"/>
    <mergeCell ref="H232:I232"/>
    <mergeCell ref="J232:K232"/>
    <mergeCell ref="L232:M232"/>
    <mergeCell ref="N232:O232"/>
    <mergeCell ref="P232:Q232"/>
    <mergeCell ref="R232:S232"/>
    <mergeCell ref="T232:U232"/>
    <mergeCell ref="V232:W232"/>
    <mergeCell ref="X232:Y232"/>
    <mergeCell ref="Z232:AB232"/>
    <mergeCell ref="H233:I233"/>
    <mergeCell ref="J233:K233"/>
    <mergeCell ref="L233:M233"/>
    <mergeCell ref="N233:O233"/>
    <mergeCell ref="P233:Q233"/>
    <mergeCell ref="R233:S233"/>
    <mergeCell ref="T233:U233"/>
    <mergeCell ref="V233:W233"/>
    <mergeCell ref="X233:Y233"/>
    <mergeCell ref="Z233:AB233"/>
    <mergeCell ref="H234:I234"/>
    <mergeCell ref="J234:K234"/>
    <mergeCell ref="L234:M234"/>
    <mergeCell ref="N234:O234"/>
    <mergeCell ref="P234:Q234"/>
    <mergeCell ref="R234:S234"/>
    <mergeCell ref="T234:U234"/>
    <mergeCell ref="V234:W234"/>
    <mergeCell ref="X234:Y234"/>
    <mergeCell ref="Z234:AB234"/>
    <mergeCell ref="H235:I235"/>
    <mergeCell ref="J235:K235"/>
    <mergeCell ref="L235:M235"/>
    <mergeCell ref="N235:O235"/>
    <mergeCell ref="P235:Q235"/>
    <mergeCell ref="R235:S235"/>
    <mergeCell ref="T235:U235"/>
    <mergeCell ref="V235:W235"/>
    <mergeCell ref="X235:Y235"/>
    <mergeCell ref="Z235:AB235"/>
    <mergeCell ref="H236:I236"/>
    <mergeCell ref="J236:K236"/>
    <mergeCell ref="L236:M236"/>
    <mergeCell ref="N236:O236"/>
    <mergeCell ref="P236:Q236"/>
    <mergeCell ref="R236:S236"/>
    <mergeCell ref="T236:U236"/>
    <mergeCell ref="V236:W236"/>
    <mergeCell ref="X236:Y236"/>
    <mergeCell ref="Z236:AB236"/>
    <mergeCell ref="H237:I237"/>
    <mergeCell ref="J237:K237"/>
    <mergeCell ref="L237:M237"/>
    <mergeCell ref="N237:O237"/>
    <mergeCell ref="P237:Q237"/>
    <mergeCell ref="R237:S237"/>
    <mergeCell ref="T237:U237"/>
    <mergeCell ref="V237:W237"/>
    <mergeCell ref="X237:Y237"/>
    <mergeCell ref="Z237:AB237"/>
    <mergeCell ref="H238:I238"/>
    <mergeCell ref="J238:K238"/>
    <mergeCell ref="L238:M238"/>
    <mergeCell ref="N238:O238"/>
    <mergeCell ref="P238:Q238"/>
    <mergeCell ref="R238:S238"/>
    <mergeCell ref="T238:U238"/>
    <mergeCell ref="V238:W238"/>
    <mergeCell ref="X238:Y238"/>
    <mergeCell ref="Z238:AB238"/>
    <mergeCell ref="H239:I239"/>
    <mergeCell ref="J239:K239"/>
    <mergeCell ref="L239:M239"/>
    <mergeCell ref="N239:O239"/>
    <mergeCell ref="P239:Q239"/>
    <mergeCell ref="R239:S239"/>
    <mergeCell ref="T239:U239"/>
    <mergeCell ref="V239:W239"/>
    <mergeCell ref="X239:Y239"/>
    <mergeCell ref="Z239:AB239"/>
    <mergeCell ref="H240:I240"/>
    <mergeCell ref="J240:K240"/>
    <mergeCell ref="L240:M240"/>
    <mergeCell ref="N240:O240"/>
    <mergeCell ref="P240:Q240"/>
    <mergeCell ref="R240:S240"/>
    <mergeCell ref="T240:U240"/>
    <mergeCell ref="V240:W240"/>
    <mergeCell ref="X240:Y240"/>
    <mergeCell ref="Z240:AB240"/>
    <mergeCell ref="H241:I241"/>
    <mergeCell ref="J241:K241"/>
    <mergeCell ref="L241:M241"/>
    <mergeCell ref="N241:O241"/>
    <mergeCell ref="P241:Q241"/>
    <mergeCell ref="R241:S241"/>
    <mergeCell ref="T241:U241"/>
    <mergeCell ref="V241:W241"/>
    <mergeCell ref="X241:Y241"/>
    <mergeCell ref="Z241:AB241"/>
    <mergeCell ref="H242:I242"/>
    <mergeCell ref="J242:K242"/>
    <mergeCell ref="L242:M242"/>
    <mergeCell ref="N242:O242"/>
    <mergeCell ref="P242:Q242"/>
    <mergeCell ref="R242:S242"/>
    <mergeCell ref="T242:U242"/>
    <mergeCell ref="V242:W242"/>
    <mergeCell ref="X242:Y242"/>
    <mergeCell ref="Z242:AB242"/>
    <mergeCell ref="H243:I243"/>
    <mergeCell ref="J243:K243"/>
    <mergeCell ref="L243:M243"/>
    <mergeCell ref="N243:O243"/>
    <mergeCell ref="P243:Q243"/>
    <mergeCell ref="R243:S243"/>
    <mergeCell ref="T243:U243"/>
    <mergeCell ref="V243:W243"/>
    <mergeCell ref="X243:Y243"/>
    <mergeCell ref="Z243:AB243"/>
    <mergeCell ref="H244:I244"/>
    <mergeCell ref="J244:K244"/>
    <mergeCell ref="L244:M244"/>
    <mergeCell ref="N244:O244"/>
    <mergeCell ref="P244:Q244"/>
    <mergeCell ref="R244:S244"/>
    <mergeCell ref="T244:U244"/>
    <mergeCell ref="V244:W244"/>
    <mergeCell ref="X244:Y244"/>
    <mergeCell ref="Z244:AB244"/>
    <mergeCell ref="H245:I245"/>
    <mergeCell ref="J245:K245"/>
    <mergeCell ref="L245:M245"/>
    <mergeCell ref="N245:O245"/>
    <mergeCell ref="P245:Q245"/>
    <mergeCell ref="R245:S245"/>
    <mergeCell ref="T245:U245"/>
    <mergeCell ref="V245:W245"/>
    <mergeCell ref="X245:Y245"/>
    <mergeCell ref="Z245:AB245"/>
    <mergeCell ref="H246:I246"/>
    <mergeCell ref="J246:K246"/>
    <mergeCell ref="L246:M246"/>
    <mergeCell ref="N246:O246"/>
    <mergeCell ref="P246:Q246"/>
    <mergeCell ref="R246:S246"/>
    <mergeCell ref="T246:U246"/>
    <mergeCell ref="V246:W246"/>
    <mergeCell ref="X246:Y246"/>
    <mergeCell ref="Z246:AB246"/>
    <mergeCell ref="H247:I247"/>
    <mergeCell ref="J247:K247"/>
    <mergeCell ref="L247:M247"/>
    <mergeCell ref="N247:O247"/>
    <mergeCell ref="P247:Q247"/>
    <mergeCell ref="R247:S247"/>
    <mergeCell ref="T247:U247"/>
    <mergeCell ref="V247:W247"/>
    <mergeCell ref="X247:Y247"/>
    <mergeCell ref="Z247:AB247"/>
    <mergeCell ref="H248:I248"/>
    <mergeCell ref="J248:K248"/>
    <mergeCell ref="L248:M248"/>
    <mergeCell ref="N248:O248"/>
    <mergeCell ref="P248:Q248"/>
    <mergeCell ref="R248:S248"/>
    <mergeCell ref="T248:U248"/>
    <mergeCell ref="V248:W248"/>
    <mergeCell ref="X248:Y248"/>
    <mergeCell ref="Z248:AB248"/>
    <mergeCell ref="H249:I249"/>
    <mergeCell ref="J249:K249"/>
    <mergeCell ref="L249:M249"/>
    <mergeCell ref="N249:O249"/>
    <mergeCell ref="P249:Q249"/>
    <mergeCell ref="R249:S249"/>
    <mergeCell ref="T249:U249"/>
    <mergeCell ref="V249:W249"/>
    <mergeCell ref="X249:Y249"/>
    <mergeCell ref="Z249:AB249"/>
    <mergeCell ref="H250:I250"/>
    <mergeCell ref="J250:K250"/>
    <mergeCell ref="L250:M250"/>
    <mergeCell ref="N250:O250"/>
    <mergeCell ref="P250:Q250"/>
    <mergeCell ref="R250:S250"/>
    <mergeCell ref="T250:U250"/>
    <mergeCell ref="V250:W250"/>
    <mergeCell ref="X250:Y250"/>
    <mergeCell ref="Z250:AB250"/>
    <mergeCell ref="H251:I251"/>
    <mergeCell ref="J251:K251"/>
    <mergeCell ref="L251:M251"/>
    <mergeCell ref="N251:O251"/>
    <mergeCell ref="P251:Q251"/>
    <mergeCell ref="R251:S251"/>
    <mergeCell ref="T251:U251"/>
    <mergeCell ref="V251:W251"/>
    <mergeCell ref="X251:Y251"/>
    <mergeCell ref="Z251:AB251"/>
    <mergeCell ref="H252:I252"/>
    <mergeCell ref="J252:K252"/>
    <mergeCell ref="L252:M252"/>
    <mergeCell ref="N252:O252"/>
    <mergeCell ref="P252:Q252"/>
    <mergeCell ref="R252:S252"/>
    <mergeCell ref="T252:U252"/>
    <mergeCell ref="V252:W252"/>
    <mergeCell ref="X252:Y252"/>
    <mergeCell ref="Z252:AB252"/>
    <mergeCell ref="H253:I253"/>
    <mergeCell ref="J253:K253"/>
    <mergeCell ref="L253:M253"/>
    <mergeCell ref="N253:O253"/>
    <mergeCell ref="P253:Q253"/>
    <mergeCell ref="R253:S253"/>
    <mergeCell ref="T253:U253"/>
    <mergeCell ref="V253:W253"/>
    <mergeCell ref="X253:Y253"/>
    <mergeCell ref="Z253:AB253"/>
    <mergeCell ref="H254:I254"/>
    <mergeCell ref="J254:K254"/>
    <mergeCell ref="L254:M254"/>
    <mergeCell ref="N254:O254"/>
    <mergeCell ref="P254:Q254"/>
    <mergeCell ref="R254:S254"/>
    <mergeCell ref="T254:U254"/>
    <mergeCell ref="V254:W254"/>
    <mergeCell ref="X254:Y254"/>
    <mergeCell ref="Z254:AB254"/>
    <mergeCell ref="H255:I255"/>
    <mergeCell ref="J255:K255"/>
    <mergeCell ref="L255:M255"/>
    <mergeCell ref="N255:O255"/>
    <mergeCell ref="P255:Q255"/>
    <mergeCell ref="R255:S255"/>
    <mergeCell ref="T255:U255"/>
    <mergeCell ref="V255:W255"/>
    <mergeCell ref="X255:Y255"/>
    <mergeCell ref="Z255:AB255"/>
    <mergeCell ref="H256:I256"/>
    <mergeCell ref="J256:K256"/>
    <mergeCell ref="L256:M256"/>
    <mergeCell ref="N256:O256"/>
    <mergeCell ref="P256:Q256"/>
    <mergeCell ref="R256:S256"/>
    <mergeCell ref="T256:U256"/>
    <mergeCell ref="V256:W256"/>
    <mergeCell ref="X256:Y256"/>
    <mergeCell ref="Z256:AB256"/>
    <mergeCell ref="H257:I257"/>
    <mergeCell ref="J257:K257"/>
    <mergeCell ref="L257:M257"/>
    <mergeCell ref="N257:O257"/>
    <mergeCell ref="P257:Q257"/>
    <mergeCell ref="R257:S257"/>
    <mergeCell ref="T257:U257"/>
    <mergeCell ref="V257:W257"/>
    <mergeCell ref="X257:Y257"/>
    <mergeCell ref="Z257:AB257"/>
    <mergeCell ref="H258:I258"/>
    <mergeCell ref="J258:K258"/>
    <mergeCell ref="L258:M258"/>
    <mergeCell ref="N258:O258"/>
    <mergeCell ref="P258:Q258"/>
    <mergeCell ref="R258:S258"/>
    <mergeCell ref="T258:U258"/>
    <mergeCell ref="V258:W258"/>
    <mergeCell ref="X258:Y258"/>
    <mergeCell ref="Z258:AB258"/>
    <mergeCell ref="H259:I259"/>
    <mergeCell ref="J259:K259"/>
    <mergeCell ref="L259:M259"/>
    <mergeCell ref="N259:O259"/>
    <mergeCell ref="P259:Q259"/>
    <mergeCell ref="R259:S259"/>
    <mergeCell ref="T259:U259"/>
    <mergeCell ref="V259:W259"/>
    <mergeCell ref="X259:Y259"/>
    <mergeCell ref="Z259:AB259"/>
    <mergeCell ref="H260:I260"/>
    <mergeCell ref="J260:K260"/>
    <mergeCell ref="L260:M260"/>
    <mergeCell ref="N260:O260"/>
    <mergeCell ref="P260:Q260"/>
    <mergeCell ref="R260:S260"/>
    <mergeCell ref="T260:U260"/>
    <mergeCell ref="V260:W260"/>
    <mergeCell ref="X260:Y260"/>
    <mergeCell ref="Z260:AB260"/>
    <mergeCell ref="H261:I261"/>
    <mergeCell ref="J261:K261"/>
    <mergeCell ref="L261:M261"/>
    <mergeCell ref="N261:O261"/>
    <mergeCell ref="P261:Q261"/>
    <mergeCell ref="R261:S261"/>
    <mergeCell ref="T261:U261"/>
    <mergeCell ref="V261:W261"/>
    <mergeCell ref="X261:Y261"/>
    <mergeCell ref="Z261:AB261"/>
    <mergeCell ref="H262:I262"/>
    <mergeCell ref="J262:K262"/>
    <mergeCell ref="L262:M262"/>
    <mergeCell ref="N262:O262"/>
    <mergeCell ref="P262:Q262"/>
    <mergeCell ref="R262:S262"/>
    <mergeCell ref="T262:U262"/>
    <mergeCell ref="V262:W262"/>
    <mergeCell ref="X262:Y262"/>
    <mergeCell ref="Z262:AB262"/>
    <mergeCell ref="H263:I263"/>
    <mergeCell ref="J263:K263"/>
    <mergeCell ref="L263:M263"/>
    <mergeCell ref="N263:O263"/>
    <mergeCell ref="P263:Q263"/>
    <mergeCell ref="R263:S263"/>
    <mergeCell ref="T263:U263"/>
    <mergeCell ref="V263:W263"/>
    <mergeCell ref="X263:Y263"/>
    <mergeCell ref="Z263:AB263"/>
    <mergeCell ref="H264:I264"/>
    <mergeCell ref="J264:K264"/>
    <mergeCell ref="L264:M264"/>
    <mergeCell ref="N264:O264"/>
    <mergeCell ref="P264:Q264"/>
    <mergeCell ref="R264:S264"/>
    <mergeCell ref="T264:U264"/>
    <mergeCell ref="V264:W264"/>
    <mergeCell ref="X264:Y264"/>
    <mergeCell ref="Z264:AB264"/>
    <mergeCell ref="H265:I265"/>
    <mergeCell ref="J265:K265"/>
    <mergeCell ref="L265:M265"/>
    <mergeCell ref="N265:O265"/>
    <mergeCell ref="P265:Q265"/>
    <mergeCell ref="R265:S265"/>
    <mergeCell ref="T265:U265"/>
    <mergeCell ref="V265:W265"/>
    <mergeCell ref="X265:Y265"/>
    <mergeCell ref="Z265:AB265"/>
    <mergeCell ref="H266:I266"/>
    <mergeCell ref="J266:K266"/>
    <mergeCell ref="L266:M266"/>
    <mergeCell ref="N266:O266"/>
    <mergeCell ref="P266:Q266"/>
    <mergeCell ref="R266:S266"/>
    <mergeCell ref="T266:U266"/>
    <mergeCell ref="V266:W266"/>
    <mergeCell ref="X266:Y266"/>
    <mergeCell ref="Z266:AB266"/>
    <mergeCell ref="H267:I267"/>
    <mergeCell ref="J267:K267"/>
    <mergeCell ref="L267:M267"/>
    <mergeCell ref="N267:O267"/>
    <mergeCell ref="P267:Q267"/>
    <mergeCell ref="R267:S267"/>
    <mergeCell ref="T267:U267"/>
    <mergeCell ref="V267:W267"/>
    <mergeCell ref="X267:Y267"/>
    <mergeCell ref="Z267:AB267"/>
    <mergeCell ref="H268:I268"/>
    <mergeCell ref="J268:K268"/>
    <mergeCell ref="L268:M268"/>
    <mergeCell ref="N268:O268"/>
    <mergeCell ref="P268:Q268"/>
    <mergeCell ref="R268:S268"/>
    <mergeCell ref="T268:U268"/>
    <mergeCell ref="V268:W268"/>
    <mergeCell ref="X268:Y268"/>
    <mergeCell ref="Z268:AB268"/>
    <mergeCell ref="H269:I269"/>
    <mergeCell ref="J269:K269"/>
    <mergeCell ref="L269:M269"/>
    <mergeCell ref="N269:O269"/>
    <mergeCell ref="P269:Q269"/>
    <mergeCell ref="R269:S269"/>
    <mergeCell ref="T269:U269"/>
    <mergeCell ref="V269:W269"/>
    <mergeCell ref="X269:Y269"/>
    <mergeCell ref="Z269:AB269"/>
    <mergeCell ref="H270:I270"/>
    <mergeCell ref="J270:K270"/>
    <mergeCell ref="L270:M270"/>
    <mergeCell ref="N270:O270"/>
    <mergeCell ref="P270:Q270"/>
    <mergeCell ref="R270:S270"/>
    <mergeCell ref="T270:U270"/>
    <mergeCell ref="V270:W270"/>
    <mergeCell ref="X270:Y270"/>
    <mergeCell ref="Z270:AB270"/>
    <mergeCell ref="H271:I271"/>
    <mergeCell ref="J271:K271"/>
    <mergeCell ref="L271:M271"/>
    <mergeCell ref="N271:O271"/>
    <mergeCell ref="P271:Q271"/>
    <mergeCell ref="R271:S271"/>
    <mergeCell ref="T271:U271"/>
    <mergeCell ref="V271:W271"/>
    <mergeCell ref="X271:Y271"/>
    <mergeCell ref="Z271:AB271"/>
    <mergeCell ref="H272:I272"/>
    <mergeCell ref="J272:K272"/>
    <mergeCell ref="L272:M272"/>
    <mergeCell ref="N272:O272"/>
    <mergeCell ref="P272:Q272"/>
    <mergeCell ref="R272:S272"/>
    <mergeCell ref="T272:U272"/>
    <mergeCell ref="V272:W272"/>
    <mergeCell ref="X272:Y272"/>
    <mergeCell ref="Z272:AB272"/>
    <mergeCell ref="H273:I273"/>
    <mergeCell ref="J273:K273"/>
    <mergeCell ref="L273:M273"/>
    <mergeCell ref="N273:O273"/>
    <mergeCell ref="P273:Q273"/>
    <mergeCell ref="R273:S273"/>
    <mergeCell ref="T273:U273"/>
    <mergeCell ref="V273:W273"/>
    <mergeCell ref="X273:Y273"/>
    <mergeCell ref="Z273:AB273"/>
    <mergeCell ref="H274:I274"/>
    <mergeCell ref="K274:M274"/>
    <mergeCell ref="Z274:AB274"/>
    <mergeCell ref="A276:M276"/>
    <mergeCell ref="N276:AB276"/>
    <mergeCell ref="A277:M277"/>
    <mergeCell ref="N277:AB277"/>
    <mergeCell ref="H279:I279"/>
    <mergeCell ref="J279:K279"/>
    <mergeCell ref="L279:M279"/>
    <mergeCell ref="N279:O279"/>
    <mergeCell ref="P279:Q279"/>
    <mergeCell ref="R279:S279"/>
    <mergeCell ref="T279:U279"/>
    <mergeCell ref="V279:W279"/>
    <mergeCell ref="X279:Y279"/>
    <mergeCell ref="H280:I280"/>
    <mergeCell ref="J280:K280"/>
    <mergeCell ref="L280:M280"/>
    <mergeCell ref="N280:O280"/>
    <mergeCell ref="P280:Q280"/>
    <mergeCell ref="R280:S280"/>
    <mergeCell ref="T280:U280"/>
    <mergeCell ref="V280:W280"/>
    <mergeCell ref="X280:Y280"/>
    <mergeCell ref="Z280:AB280"/>
    <mergeCell ref="H281:I281"/>
    <mergeCell ref="J281:K281"/>
    <mergeCell ref="L281:M281"/>
    <mergeCell ref="N281:O281"/>
    <mergeCell ref="P281:Q281"/>
    <mergeCell ref="R281:S281"/>
    <mergeCell ref="T281:U281"/>
    <mergeCell ref="V281:W281"/>
    <mergeCell ref="X281:Y281"/>
    <mergeCell ref="Z281:AB281"/>
    <mergeCell ref="H282:I282"/>
    <mergeCell ref="J282:K282"/>
    <mergeCell ref="L282:M282"/>
    <mergeCell ref="N282:O282"/>
    <mergeCell ref="P282:Q282"/>
    <mergeCell ref="R282:S282"/>
    <mergeCell ref="T282:U282"/>
    <mergeCell ref="V282:W282"/>
    <mergeCell ref="X282:Y282"/>
    <mergeCell ref="Z282:AB282"/>
    <mergeCell ref="H283:I283"/>
    <mergeCell ref="J283:K283"/>
    <mergeCell ref="L283:M283"/>
    <mergeCell ref="N283:O283"/>
    <mergeCell ref="P283:Q283"/>
    <mergeCell ref="R283:S283"/>
    <mergeCell ref="T283:U283"/>
    <mergeCell ref="V283:W283"/>
    <mergeCell ref="X283:Y283"/>
    <mergeCell ref="Z283:AB283"/>
    <mergeCell ref="H284:I284"/>
    <mergeCell ref="J284:K284"/>
    <mergeCell ref="L284:M284"/>
    <mergeCell ref="N284:O284"/>
    <mergeCell ref="P284:Q284"/>
    <mergeCell ref="R284:S284"/>
    <mergeCell ref="T284:U284"/>
    <mergeCell ref="V284:W284"/>
    <mergeCell ref="X284:Y284"/>
    <mergeCell ref="Z284:AB284"/>
    <mergeCell ref="H285:I285"/>
    <mergeCell ref="J285:K285"/>
    <mergeCell ref="L285:M285"/>
    <mergeCell ref="N285:O285"/>
    <mergeCell ref="P285:Q285"/>
    <mergeCell ref="R285:S285"/>
    <mergeCell ref="T285:U285"/>
    <mergeCell ref="V285:W285"/>
    <mergeCell ref="X285:Y285"/>
    <mergeCell ref="Z285:AB285"/>
    <mergeCell ref="H286:I286"/>
    <mergeCell ref="J286:K286"/>
    <mergeCell ref="L286:M286"/>
    <mergeCell ref="N286:O286"/>
    <mergeCell ref="P286:Q286"/>
    <mergeCell ref="R286:S286"/>
    <mergeCell ref="T286:U286"/>
    <mergeCell ref="V286:W286"/>
    <mergeCell ref="X286:Y286"/>
    <mergeCell ref="Z286:AB286"/>
    <mergeCell ref="H287:I287"/>
    <mergeCell ref="J287:K287"/>
    <mergeCell ref="L287:M287"/>
    <mergeCell ref="N287:O287"/>
    <mergeCell ref="P287:Q287"/>
    <mergeCell ref="R287:S287"/>
    <mergeCell ref="T287:U287"/>
    <mergeCell ref="V287:W287"/>
    <mergeCell ref="X287:Y287"/>
    <mergeCell ref="Z287:AB287"/>
    <mergeCell ref="H288:I288"/>
    <mergeCell ref="J288:K288"/>
    <mergeCell ref="L288:M288"/>
    <mergeCell ref="N288:O288"/>
    <mergeCell ref="P288:Q288"/>
    <mergeCell ref="R288:S288"/>
    <mergeCell ref="T288:U288"/>
    <mergeCell ref="V288:W288"/>
    <mergeCell ref="X288:Y288"/>
    <mergeCell ref="Z288:AB288"/>
    <mergeCell ref="H289:I289"/>
    <mergeCell ref="J289:K289"/>
    <mergeCell ref="L289:M289"/>
    <mergeCell ref="N289:O289"/>
    <mergeCell ref="P289:Q289"/>
    <mergeCell ref="R289:S289"/>
    <mergeCell ref="T289:U289"/>
    <mergeCell ref="V289:W289"/>
    <mergeCell ref="X289:Y289"/>
    <mergeCell ref="Z289:AB289"/>
    <mergeCell ref="H290:I290"/>
    <mergeCell ref="J290:K290"/>
    <mergeCell ref="L290:M290"/>
    <mergeCell ref="N290:O290"/>
    <mergeCell ref="P290:Q290"/>
    <mergeCell ref="R290:S290"/>
    <mergeCell ref="T290:U290"/>
    <mergeCell ref="V290:W290"/>
    <mergeCell ref="X290:Y290"/>
    <mergeCell ref="Z290:AB290"/>
    <mergeCell ref="H291:I291"/>
    <mergeCell ref="J291:K291"/>
    <mergeCell ref="L291:M291"/>
    <mergeCell ref="N291:O291"/>
    <mergeCell ref="P291:Q291"/>
    <mergeCell ref="R291:S291"/>
    <mergeCell ref="T291:U291"/>
    <mergeCell ref="V291:W291"/>
    <mergeCell ref="X291:Y291"/>
    <mergeCell ref="Z291:AB291"/>
    <mergeCell ref="H292:I292"/>
    <mergeCell ref="J292:K292"/>
    <mergeCell ref="L292:M292"/>
    <mergeCell ref="N292:O292"/>
    <mergeCell ref="P292:Q292"/>
    <mergeCell ref="R292:S292"/>
    <mergeCell ref="T292:U292"/>
    <mergeCell ref="V292:W292"/>
    <mergeCell ref="X292:Y292"/>
    <mergeCell ref="Z292:AB292"/>
    <mergeCell ref="H293:I293"/>
    <mergeCell ref="J293:K293"/>
    <mergeCell ref="L293:M293"/>
    <mergeCell ref="N293:O293"/>
    <mergeCell ref="P293:Q293"/>
    <mergeCell ref="R293:S293"/>
    <mergeCell ref="T293:U293"/>
    <mergeCell ref="V293:W293"/>
    <mergeCell ref="X293:Y293"/>
    <mergeCell ref="Z293:AB293"/>
    <mergeCell ref="H294:I294"/>
    <mergeCell ref="J294:K294"/>
    <mergeCell ref="L294:M294"/>
    <mergeCell ref="N294:O294"/>
    <mergeCell ref="P294:Q294"/>
    <mergeCell ref="R294:S294"/>
    <mergeCell ref="T294:U294"/>
    <mergeCell ref="V294:W294"/>
    <mergeCell ref="X294:Y294"/>
    <mergeCell ref="Z294:AB294"/>
    <mergeCell ref="H295:I295"/>
    <mergeCell ref="J295:K295"/>
    <mergeCell ref="L295:M295"/>
    <mergeCell ref="N295:O295"/>
    <mergeCell ref="P295:Q295"/>
    <mergeCell ref="R295:S295"/>
    <mergeCell ref="T295:U295"/>
    <mergeCell ref="V295:W295"/>
    <mergeCell ref="X295:Y295"/>
    <mergeCell ref="Z295:AB295"/>
    <mergeCell ref="H296:I296"/>
    <mergeCell ref="J296:K296"/>
    <mergeCell ref="L296:M296"/>
    <mergeCell ref="N296:O296"/>
    <mergeCell ref="P296:Q296"/>
    <mergeCell ref="R296:S296"/>
    <mergeCell ref="T296:U296"/>
    <mergeCell ref="V296:W296"/>
    <mergeCell ref="X296:Y296"/>
    <mergeCell ref="Z296:AB296"/>
    <mergeCell ref="H297:I297"/>
    <mergeCell ref="J297:K297"/>
    <mergeCell ref="L297:M297"/>
    <mergeCell ref="N297:O297"/>
    <mergeCell ref="P297:Q297"/>
    <mergeCell ref="R297:S297"/>
    <mergeCell ref="T297:U297"/>
    <mergeCell ref="V297:W297"/>
    <mergeCell ref="X297:Y297"/>
    <mergeCell ref="Z297:AB297"/>
    <mergeCell ref="H298:I298"/>
    <mergeCell ref="J298:K298"/>
    <mergeCell ref="L298:M298"/>
    <mergeCell ref="N298:O298"/>
    <mergeCell ref="P298:Q298"/>
    <mergeCell ref="R298:S298"/>
    <mergeCell ref="T298:U298"/>
    <mergeCell ref="V298:W298"/>
    <mergeCell ref="X298:Y298"/>
    <mergeCell ref="Z298:AB298"/>
    <mergeCell ref="H299:I299"/>
    <mergeCell ref="J299:K299"/>
    <mergeCell ref="L299:M299"/>
    <mergeCell ref="N299:O299"/>
    <mergeCell ref="P299:Q299"/>
    <mergeCell ref="R299:S299"/>
    <mergeCell ref="T299:U299"/>
    <mergeCell ref="V299:W299"/>
    <mergeCell ref="X299:Y299"/>
    <mergeCell ref="Z299:AB299"/>
    <mergeCell ref="H300:I300"/>
    <mergeCell ref="J300:K300"/>
    <mergeCell ref="L300:M300"/>
    <mergeCell ref="N300:O300"/>
    <mergeCell ref="P300:Q300"/>
    <mergeCell ref="R300:S300"/>
    <mergeCell ref="T300:U300"/>
    <mergeCell ref="V300:W300"/>
    <mergeCell ref="X300:Y300"/>
    <mergeCell ref="Z300:AB300"/>
    <mergeCell ref="H301:I301"/>
    <mergeCell ref="J301:K301"/>
    <mergeCell ref="L301:M301"/>
    <mergeCell ref="N301:O301"/>
    <mergeCell ref="P301:Q301"/>
    <mergeCell ref="R301:S301"/>
    <mergeCell ref="T301:U301"/>
    <mergeCell ref="V301:W301"/>
    <mergeCell ref="X301:Y301"/>
    <mergeCell ref="Z301:AB301"/>
    <mergeCell ref="H302:I302"/>
    <mergeCell ref="J302:K302"/>
    <mergeCell ref="L302:M302"/>
    <mergeCell ref="N302:O302"/>
    <mergeCell ref="P302:Q302"/>
    <mergeCell ref="R302:S302"/>
    <mergeCell ref="T302:U302"/>
    <mergeCell ref="V302:W302"/>
    <mergeCell ref="X302:Y302"/>
    <mergeCell ref="Z302:AB302"/>
    <mergeCell ref="H303:I303"/>
    <mergeCell ref="J303:K303"/>
    <mergeCell ref="L303:M303"/>
    <mergeCell ref="N303:O303"/>
    <mergeCell ref="P303:Q303"/>
    <mergeCell ref="R303:S303"/>
    <mergeCell ref="T303:U303"/>
    <mergeCell ref="V303:W303"/>
    <mergeCell ref="X303:Y303"/>
    <mergeCell ref="Z303:AB303"/>
    <mergeCell ref="H304:I304"/>
    <mergeCell ref="J304:K304"/>
    <mergeCell ref="L304:M304"/>
    <mergeCell ref="N304:O304"/>
    <mergeCell ref="P304:Q304"/>
    <mergeCell ref="R304:S304"/>
    <mergeCell ref="T304:U304"/>
    <mergeCell ref="V304:W304"/>
    <mergeCell ref="X304:Y304"/>
    <mergeCell ref="Z304:AB304"/>
    <mergeCell ref="H305:I305"/>
    <mergeCell ref="J305:K305"/>
    <mergeCell ref="L305:M305"/>
    <mergeCell ref="N305:O305"/>
    <mergeCell ref="P305:Q305"/>
    <mergeCell ref="R305:S305"/>
    <mergeCell ref="T305:U305"/>
    <mergeCell ref="V305:W305"/>
    <mergeCell ref="X305:Y305"/>
    <mergeCell ref="Z305:AB305"/>
    <mergeCell ref="H306:I306"/>
    <mergeCell ref="J306:K306"/>
    <mergeCell ref="L306:M306"/>
    <mergeCell ref="N306:O306"/>
    <mergeCell ref="P306:Q306"/>
    <mergeCell ref="R306:S306"/>
    <mergeCell ref="T306:U306"/>
    <mergeCell ref="V306:W306"/>
    <mergeCell ref="X306:Y306"/>
    <mergeCell ref="Z306:AB306"/>
    <mergeCell ref="H307:I307"/>
    <mergeCell ref="J307:K307"/>
    <mergeCell ref="L307:M307"/>
    <mergeCell ref="N307:O307"/>
    <mergeCell ref="P307:Q307"/>
    <mergeCell ref="R307:S307"/>
    <mergeCell ref="T307:U307"/>
    <mergeCell ref="V307:W307"/>
    <mergeCell ref="X307:Y307"/>
    <mergeCell ref="Z307:AB307"/>
    <mergeCell ref="H308:I308"/>
    <mergeCell ref="J308:K308"/>
    <mergeCell ref="L308:M308"/>
    <mergeCell ref="N308:O308"/>
    <mergeCell ref="P308:Q308"/>
    <mergeCell ref="R308:S308"/>
    <mergeCell ref="T308:U308"/>
    <mergeCell ref="V308:W308"/>
    <mergeCell ref="X308:Y308"/>
    <mergeCell ref="Z308:AB308"/>
    <mergeCell ref="H309:I309"/>
    <mergeCell ref="J309:K309"/>
    <mergeCell ref="L309:M309"/>
    <mergeCell ref="N309:O309"/>
    <mergeCell ref="P309:Q309"/>
    <mergeCell ref="R309:S309"/>
    <mergeCell ref="T309:U309"/>
    <mergeCell ref="V309:W309"/>
    <mergeCell ref="X309:Y309"/>
    <mergeCell ref="Z309:AB309"/>
    <mergeCell ref="H310:I310"/>
    <mergeCell ref="J310:K310"/>
    <mergeCell ref="L310:M310"/>
    <mergeCell ref="N310:O310"/>
    <mergeCell ref="P310:Q310"/>
    <mergeCell ref="R310:S310"/>
    <mergeCell ref="T310:U310"/>
    <mergeCell ref="V310:W310"/>
    <mergeCell ref="X310:Y310"/>
    <mergeCell ref="Z310:AB310"/>
    <mergeCell ref="H311:I311"/>
    <mergeCell ref="J311:K311"/>
    <mergeCell ref="L311:M311"/>
    <mergeCell ref="N311:O311"/>
    <mergeCell ref="P311:Q311"/>
    <mergeCell ref="R311:S311"/>
    <mergeCell ref="T311:U311"/>
    <mergeCell ref="V311:W311"/>
    <mergeCell ref="X311:Y311"/>
    <mergeCell ref="Z311:AB311"/>
    <mergeCell ref="H312:I312"/>
    <mergeCell ref="J312:K312"/>
    <mergeCell ref="L312:M312"/>
    <mergeCell ref="N312:O312"/>
    <mergeCell ref="P312:Q312"/>
    <mergeCell ref="R312:S312"/>
    <mergeCell ref="T312:U312"/>
    <mergeCell ref="V312:W312"/>
    <mergeCell ref="X312:Y312"/>
    <mergeCell ref="Z312:AB312"/>
    <mergeCell ref="H313:I313"/>
    <mergeCell ref="J313:K313"/>
    <mergeCell ref="L313:M313"/>
    <mergeCell ref="N313:O313"/>
    <mergeCell ref="P313:Q313"/>
    <mergeCell ref="R313:S313"/>
    <mergeCell ref="T313:U313"/>
    <mergeCell ref="V313:W313"/>
    <mergeCell ref="X313:Y313"/>
    <mergeCell ref="Z313:AB313"/>
    <mergeCell ref="H314:I314"/>
    <mergeCell ref="J314:K314"/>
    <mergeCell ref="L314:M314"/>
    <mergeCell ref="N314:O314"/>
    <mergeCell ref="P314:Q314"/>
    <mergeCell ref="R314:S314"/>
    <mergeCell ref="T314:U314"/>
    <mergeCell ref="V314:W314"/>
    <mergeCell ref="X314:Y314"/>
    <mergeCell ref="Z314:AB314"/>
    <mergeCell ref="H315:I315"/>
    <mergeCell ref="J315:K315"/>
    <mergeCell ref="L315:M315"/>
    <mergeCell ref="N315:O315"/>
    <mergeCell ref="P315:Q315"/>
    <mergeCell ref="R315:S315"/>
    <mergeCell ref="T315:U315"/>
    <mergeCell ref="V315:W315"/>
    <mergeCell ref="X315:Y315"/>
    <mergeCell ref="Z315:AB315"/>
    <mergeCell ref="H316:I316"/>
    <mergeCell ref="J316:K316"/>
    <mergeCell ref="L316:M316"/>
    <mergeCell ref="N316:O316"/>
    <mergeCell ref="P316:Q316"/>
    <mergeCell ref="R316:S316"/>
    <mergeCell ref="T316:U316"/>
    <mergeCell ref="V316:W316"/>
    <mergeCell ref="X316:Y316"/>
    <mergeCell ref="Z316:AB316"/>
    <mergeCell ref="H317:I317"/>
    <mergeCell ref="J317:K317"/>
    <mergeCell ref="L317:M317"/>
    <mergeCell ref="N317:O317"/>
    <mergeCell ref="P317:Q317"/>
    <mergeCell ref="R317:S317"/>
    <mergeCell ref="T317:U317"/>
    <mergeCell ref="V317:W317"/>
    <mergeCell ref="X317:Y317"/>
    <mergeCell ref="Z317:AB317"/>
    <mergeCell ref="H318:I318"/>
    <mergeCell ref="J318:K318"/>
    <mergeCell ref="L318:M318"/>
    <mergeCell ref="N318:O318"/>
    <mergeCell ref="P318:Q318"/>
    <mergeCell ref="R318:S318"/>
    <mergeCell ref="T318:U318"/>
    <mergeCell ref="V318:W318"/>
    <mergeCell ref="X318:Y318"/>
    <mergeCell ref="Z318:AB318"/>
    <mergeCell ref="H319:I319"/>
    <mergeCell ref="J319:K319"/>
    <mergeCell ref="L319:M319"/>
    <mergeCell ref="N319:O319"/>
    <mergeCell ref="P319:Q319"/>
    <mergeCell ref="R319:S319"/>
    <mergeCell ref="T319:U319"/>
    <mergeCell ref="V319:W319"/>
    <mergeCell ref="X319:Y319"/>
    <mergeCell ref="Z319:AB319"/>
    <mergeCell ref="H320:I320"/>
    <mergeCell ref="J320:K320"/>
    <mergeCell ref="L320:M320"/>
    <mergeCell ref="N320:O320"/>
    <mergeCell ref="P320:Q320"/>
    <mergeCell ref="R320:S320"/>
    <mergeCell ref="T320:U320"/>
    <mergeCell ref="V320:W320"/>
    <mergeCell ref="X320:Y320"/>
    <mergeCell ref="Z320:AB320"/>
    <mergeCell ref="H321:I321"/>
    <mergeCell ref="J321:K321"/>
    <mergeCell ref="L321:M321"/>
    <mergeCell ref="N321:O321"/>
    <mergeCell ref="P321:Q321"/>
    <mergeCell ref="R321:S321"/>
    <mergeCell ref="T321:U321"/>
    <mergeCell ref="V321:W321"/>
    <mergeCell ref="X321:Y321"/>
    <mergeCell ref="Z321:AB321"/>
    <mergeCell ref="H322:I322"/>
    <mergeCell ref="J322:K322"/>
    <mergeCell ref="L322:M322"/>
    <mergeCell ref="N322:O322"/>
    <mergeCell ref="P322:Q322"/>
    <mergeCell ref="R322:S322"/>
    <mergeCell ref="T322:U322"/>
    <mergeCell ref="V322:W322"/>
    <mergeCell ref="X322:Y322"/>
    <mergeCell ref="Z322:AB322"/>
    <mergeCell ref="H323:I323"/>
    <mergeCell ref="J323:K323"/>
    <mergeCell ref="L323:M323"/>
    <mergeCell ref="N323:O323"/>
    <mergeCell ref="P323:Q323"/>
    <mergeCell ref="R323:S323"/>
    <mergeCell ref="T323:U323"/>
    <mergeCell ref="V323:W323"/>
    <mergeCell ref="X323:Y323"/>
    <mergeCell ref="Z323:AB323"/>
    <mergeCell ref="H324:I324"/>
    <mergeCell ref="J324:K324"/>
    <mergeCell ref="L324:M324"/>
    <mergeCell ref="N324:O324"/>
    <mergeCell ref="P324:Q324"/>
    <mergeCell ref="R324:S324"/>
    <mergeCell ref="T324:U324"/>
    <mergeCell ref="V324:W324"/>
    <mergeCell ref="X324:Y324"/>
    <mergeCell ref="Z324:AB324"/>
    <mergeCell ref="H325:I325"/>
    <mergeCell ref="J325:K325"/>
    <mergeCell ref="L325:M325"/>
    <mergeCell ref="N325:O325"/>
    <mergeCell ref="P325:Q325"/>
    <mergeCell ref="R325:S325"/>
    <mergeCell ref="T325:U325"/>
    <mergeCell ref="V325:W325"/>
    <mergeCell ref="X325:Y325"/>
    <mergeCell ref="Z325:AB325"/>
    <mergeCell ref="H326:I326"/>
    <mergeCell ref="J326:K326"/>
    <mergeCell ref="L326:M326"/>
    <mergeCell ref="N326:O326"/>
    <mergeCell ref="P326:Q326"/>
    <mergeCell ref="R326:S326"/>
    <mergeCell ref="T326:U326"/>
    <mergeCell ref="V326:W326"/>
    <mergeCell ref="X326:Y326"/>
    <mergeCell ref="Z326:AB326"/>
    <mergeCell ref="H329:I329"/>
    <mergeCell ref="K329:M329"/>
    <mergeCell ref="Z329:AB329"/>
    <mergeCell ref="H327:I327"/>
    <mergeCell ref="J327:K327"/>
    <mergeCell ref="L327:M327"/>
    <mergeCell ref="N327:O327"/>
    <mergeCell ref="P327:Q327"/>
    <mergeCell ref="R327:S327"/>
    <mergeCell ref="H328:I328"/>
    <mergeCell ref="J328:K328"/>
    <mergeCell ref="L328:M328"/>
    <mergeCell ref="N328:O328"/>
    <mergeCell ref="P328:Q328"/>
    <mergeCell ref="R328:S328"/>
    <mergeCell ref="T328:U328"/>
    <mergeCell ref="V328:W328"/>
    <mergeCell ref="X328:Y328"/>
    <mergeCell ref="Z328:AB328"/>
    <mergeCell ref="T327:U327"/>
    <mergeCell ref="V327:W327"/>
    <mergeCell ref="X327:Y327"/>
    <mergeCell ref="Z327:AB327"/>
  </mergeCells>
  <phoneticPr fontId="0" type="noConversion"/>
  <pageMargins left="0.25" right="0.25" top="0.75" bottom="0.75" header="0.3" footer="0.3"/>
  <pageSetup orientation="portrait"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3"/>
  <sheetViews>
    <sheetView zoomScaleNormal="100" workbookViewId="0">
      <selection activeCell="H10" sqref="H10:I10"/>
    </sheetView>
  </sheetViews>
  <sheetFormatPr defaultColWidth="9.33203125" defaultRowHeight="12.75" x14ac:dyDescent="0.2"/>
  <cols>
    <col min="1" max="13" width="10.5" style="179" customWidth="1"/>
    <col min="14" max="16384" width="9.33203125" style="179"/>
  </cols>
  <sheetData>
    <row r="1" spans="1:28" s="206" customFormat="1" ht="15" x14ac:dyDescent="0.25">
      <c r="A1" s="632" t="str">
        <f>"CAPITAL PROJECT FUND ACCOUNTS COVERING THE PERIOD JULY 1, "&amp;Help!C17&amp;", to JUNE 30, "&amp;Help!C17+1</f>
        <v>CAPITAL PROJECT FUND ACCOUNTS COVERING THE PERIOD JULY 1, 2011, to JUNE 30, 2012</v>
      </c>
      <c r="B1" s="632"/>
      <c r="C1" s="632"/>
      <c r="D1" s="632"/>
      <c r="E1" s="632"/>
      <c r="F1" s="632"/>
      <c r="G1" s="632"/>
      <c r="H1" s="632"/>
      <c r="I1" s="632"/>
      <c r="J1" s="632"/>
      <c r="K1" s="632"/>
      <c r="L1" s="632"/>
      <c r="M1" s="632"/>
      <c r="N1" s="632" t="str">
        <f>A1</f>
        <v>CAPITAL PROJECT FUND ACCOUNTS COVERING THE PERIOD JULY 1, 2011, to JUNE 30, 2012</v>
      </c>
      <c r="O1" s="632"/>
      <c r="P1" s="632"/>
      <c r="Q1" s="632"/>
      <c r="R1" s="632"/>
      <c r="S1" s="632"/>
      <c r="T1" s="632"/>
      <c r="U1" s="632"/>
      <c r="V1" s="632"/>
      <c r="W1" s="632"/>
      <c r="X1" s="632"/>
      <c r="Y1" s="632"/>
      <c r="Z1" s="632"/>
      <c r="AA1" s="632"/>
      <c r="AB1" s="632"/>
    </row>
    <row r="2" spans="1:28" s="206" customFormat="1" ht="15" x14ac:dyDescent="0.25">
      <c r="A2" s="632" t="str">
        <f>"ESTIMATE OF NEEDS FOR "&amp;Help!C17+1&amp;"-"&amp;Help!C17+2</f>
        <v>ESTIMATE OF NEEDS FOR 2012-2013</v>
      </c>
      <c r="B2" s="632"/>
      <c r="C2" s="632"/>
      <c r="D2" s="632"/>
      <c r="E2" s="632"/>
      <c r="F2" s="632"/>
      <c r="G2" s="632"/>
      <c r="H2" s="632"/>
      <c r="I2" s="632"/>
      <c r="J2" s="632"/>
      <c r="K2" s="632"/>
      <c r="L2" s="632"/>
      <c r="M2" s="632"/>
      <c r="N2" s="632" t="str">
        <f>A2</f>
        <v>ESTIMATE OF NEEDS FOR 2012-2013</v>
      </c>
      <c r="O2" s="632"/>
      <c r="P2" s="632"/>
      <c r="Q2" s="632"/>
      <c r="R2" s="632"/>
      <c r="S2" s="632"/>
      <c r="T2" s="632"/>
      <c r="U2" s="632"/>
      <c r="V2" s="632"/>
      <c r="W2" s="632"/>
      <c r="X2" s="632"/>
      <c r="Y2" s="632"/>
      <c r="Z2" s="632"/>
      <c r="AA2" s="632"/>
      <c r="AB2" s="632"/>
    </row>
    <row r="3" spans="1:28" ht="13.5" thickBot="1" x14ac:dyDescent="0.25">
      <c r="A3" s="81" t="s">
        <v>420</v>
      </c>
      <c r="B3" s="81"/>
      <c r="C3" s="81"/>
      <c r="D3" s="81"/>
      <c r="E3" s="81"/>
      <c r="F3" s="81"/>
      <c r="G3" s="81"/>
      <c r="H3" s="81"/>
      <c r="I3" s="81"/>
      <c r="J3" s="81"/>
      <c r="K3" s="81"/>
      <c r="L3" s="81"/>
      <c r="M3" s="121" t="s">
        <v>29</v>
      </c>
      <c r="N3" s="81" t="s">
        <v>420</v>
      </c>
      <c r="O3" s="81"/>
      <c r="P3" s="81"/>
      <c r="Q3" s="81"/>
      <c r="R3" s="81"/>
      <c r="S3" s="81"/>
      <c r="T3" s="81"/>
      <c r="U3" s="81"/>
      <c r="V3" s="81"/>
      <c r="W3" s="81"/>
      <c r="X3" s="81"/>
      <c r="Y3" s="81"/>
      <c r="Z3" s="121"/>
      <c r="AB3" s="121">
        <v>1</v>
      </c>
    </row>
    <row r="4" spans="1:28" ht="13.5" thickTop="1" x14ac:dyDescent="0.2">
      <c r="A4" s="180" t="s">
        <v>421</v>
      </c>
      <c r="B4" s="181"/>
      <c r="C4" s="181"/>
      <c r="D4" s="181"/>
      <c r="E4" s="181"/>
      <c r="F4" s="181"/>
      <c r="G4" s="181"/>
      <c r="H4" s="181"/>
      <c r="I4" s="181"/>
      <c r="J4" s="181"/>
      <c r="K4" s="181"/>
      <c r="L4" s="181"/>
      <c r="M4" s="182"/>
      <c r="N4" s="180"/>
      <c r="O4" s="181"/>
      <c r="P4" s="181"/>
      <c r="Q4" s="181"/>
      <c r="R4" s="181"/>
      <c r="S4" s="181"/>
      <c r="T4" s="181"/>
      <c r="U4" s="181"/>
      <c r="V4" s="181"/>
      <c r="W4" s="181"/>
      <c r="X4" s="181"/>
      <c r="Y4" s="181"/>
      <c r="Z4" s="181"/>
      <c r="AA4" s="181"/>
      <c r="AB4" s="182"/>
    </row>
    <row r="5" spans="1:28" ht="13.5" thickBot="1" x14ac:dyDescent="0.25">
      <c r="A5" s="183"/>
      <c r="B5" s="184"/>
      <c r="C5" s="184"/>
      <c r="D5" s="184"/>
      <c r="E5" s="184"/>
      <c r="F5" s="184"/>
      <c r="G5" s="184"/>
      <c r="H5" s="700" t="s">
        <v>413</v>
      </c>
      <c r="I5" s="700"/>
      <c r="J5" s="700" t="s">
        <v>413</v>
      </c>
      <c r="K5" s="700"/>
      <c r="L5" s="700" t="s">
        <v>413</v>
      </c>
      <c r="M5" s="701"/>
      <c r="N5" s="702" t="s">
        <v>413</v>
      </c>
      <c r="O5" s="700"/>
      <c r="P5" s="700" t="s">
        <v>413</v>
      </c>
      <c r="Q5" s="700"/>
      <c r="R5" s="700" t="s">
        <v>413</v>
      </c>
      <c r="S5" s="700"/>
      <c r="T5" s="700" t="s">
        <v>413</v>
      </c>
      <c r="U5" s="700"/>
      <c r="V5" s="700" t="s">
        <v>413</v>
      </c>
      <c r="W5" s="700"/>
      <c r="X5" s="700" t="s">
        <v>413</v>
      </c>
      <c r="Y5" s="700"/>
      <c r="Z5" s="700"/>
      <c r="AA5" s="700"/>
      <c r="AB5" s="701"/>
    </row>
    <row r="6" spans="1:28" ht="14.25" thickTop="1" thickBot="1" x14ac:dyDescent="0.25">
      <c r="A6" s="122" t="str">
        <f>"Schedule 1, Current Balance Sheet - June 30, "&amp;Help!C17+1</f>
        <v>Schedule 1, Current Balance Sheet - June 30, 2012</v>
      </c>
      <c r="B6" s="123"/>
      <c r="C6" s="123"/>
      <c r="D6" s="123"/>
      <c r="E6" s="123"/>
      <c r="F6" s="123"/>
      <c r="G6" s="123"/>
      <c r="H6" s="623" t="str">
        <f>Help!C17&amp;"-"&amp;Help!C17+1</f>
        <v>2011-2012</v>
      </c>
      <c r="I6" s="623"/>
      <c r="J6" s="623" t="str">
        <f>$H$6</f>
        <v>2011-2012</v>
      </c>
      <c r="K6" s="623"/>
      <c r="L6" s="623" t="str">
        <f>$H$6</f>
        <v>2011-2012</v>
      </c>
      <c r="M6" s="623"/>
      <c r="N6" s="652" t="str">
        <f>$H$6</f>
        <v>2011-2012</v>
      </c>
      <c r="O6" s="623"/>
      <c r="P6" s="623" t="str">
        <f>$H$6</f>
        <v>2011-2012</v>
      </c>
      <c r="Q6" s="623"/>
      <c r="R6" s="623" t="str">
        <f>$H$6</f>
        <v>2011-2012</v>
      </c>
      <c r="S6" s="623"/>
      <c r="T6" s="623" t="str">
        <f>$H$6</f>
        <v>2011-2012</v>
      </c>
      <c r="U6" s="623"/>
      <c r="V6" s="623" t="str">
        <f>$H$6</f>
        <v>2011-2012</v>
      </c>
      <c r="W6" s="623"/>
      <c r="X6" s="623" t="str">
        <f>$H$6</f>
        <v>2011-2012</v>
      </c>
      <c r="Y6" s="623"/>
      <c r="Z6" s="703"/>
      <c r="AA6" s="703"/>
      <c r="AB6" s="704"/>
    </row>
    <row r="7" spans="1:28" ht="14.25" thickTop="1" thickBot="1" x14ac:dyDescent="0.25">
      <c r="A7" s="185" t="s">
        <v>414</v>
      </c>
      <c r="B7" s="186"/>
      <c r="C7" s="186"/>
      <c r="D7" s="186"/>
      <c r="E7" s="186"/>
      <c r="F7" s="186"/>
      <c r="G7" s="186"/>
      <c r="H7" s="703" t="s">
        <v>40</v>
      </c>
      <c r="I7" s="703"/>
      <c r="J7" s="703" t="s">
        <v>40</v>
      </c>
      <c r="K7" s="703"/>
      <c r="L7" s="703" t="s">
        <v>40</v>
      </c>
      <c r="M7" s="704"/>
      <c r="N7" s="703" t="s">
        <v>40</v>
      </c>
      <c r="O7" s="703"/>
      <c r="P7" s="703" t="s">
        <v>40</v>
      </c>
      <c r="Q7" s="703"/>
      <c r="R7" s="703" t="s">
        <v>40</v>
      </c>
      <c r="S7" s="703"/>
      <c r="T7" s="703" t="s">
        <v>40</v>
      </c>
      <c r="U7" s="703"/>
      <c r="V7" s="703" t="s">
        <v>40</v>
      </c>
      <c r="W7" s="703"/>
      <c r="X7" s="703" t="s">
        <v>40</v>
      </c>
      <c r="Y7" s="703"/>
      <c r="Z7" s="705" t="s">
        <v>51</v>
      </c>
      <c r="AA7" s="703"/>
      <c r="AB7" s="704"/>
    </row>
    <row r="8" spans="1:28" ht="13.5" thickTop="1" x14ac:dyDescent="0.2">
      <c r="A8" s="180" t="s">
        <v>41</v>
      </c>
      <c r="B8" s="181"/>
      <c r="C8" s="181"/>
      <c r="D8" s="181"/>
      <c r="E8" s="181"/>
      <c r="F8" s="181"/>
      <c r="G8" s="182"/>
      <c r="H8" s="709"/>
      <c r="I8" s="709"/>
      <c r="J8" s="709"/>
      <c r="K8" s="709"/>
      <c r="L8" s="709"/>
      <c r="M8" s="709"/>
      <c r="N8" s="709"/>
      <c r="O8" s="709"/>
      <c r="P8" s="709"/>
      <c r="Q8" s="709"/>
      <c r="R8" s="709"/>
      <c r="S8" s="709"/>
      <c r="T8" s="709"/>
      <c r="U8" s="709"/>
      <c r="V8" s="709"/>
      <c r="W8" s="709"/>
      <c r="X8" s="709"/>
      <c r="Y8" s="709"/>
      <c r="Z8" s="706"/>
      <c r="AA8" s="707"/>
      <c r="AB8" s="708"/>
    </row>
    <row r="9" spans="1:28" x14ac:dyDescent="0.2">
      <c r="A9" s="187" t="str">
        <f>"Cash Balance June 30, "&amp;Help!C17+1</f>
        <v>Cash Balance June 30, 2012</v>
      </c>
      <c r="B9" s="188"/>
      <c r="C9" s="188"/>
      <c r="D9" s="188"/>
      <c r="E9" s="188"/>
      <c r="F9" s="188"/>
      <c r="G9" s="189"/>
      <c r="H9" s="624">
        <f>H34</f>
        <v>0</v>
      </c>
      <c r="I9" s="624"/>
      <c r="J9" s="624">
        <f>J34</f>
        <v>0</v>
      </c>
      <c r="K9" s="624"/>
      <c r="L9" s="624">
        <f>L34</f>
        <v>0</v>
      </c>
      <c r="M9" s="624"/>
      <c r="N9" s="624">
        <f>N34</f>
        <v>0</v>
      </c>
      <c r="O9" s="624"/>
      <c r="P9" s="624">
        <f>P34</f>
        <v>0</v>
      </c>
      <c r="Q9" s="624"/>
      <c r="R9" s="624">
        <f>R34</f>
        <v>0</v>
      </c>
      <c r="S9" s="624"/>
      <c r="T9" s="624">
        <f>T34</f>
        <v>0</v>
      </c>
      <c r="U9" s="624"/>
      <c r="V9" s="624">
        <f>V34</f>
        <v>0</v>
      </c>
      <c r="W9" s="624"/>
      <c r="X9" s="624">
        <f>X34</f>
        <v>0</v>
      </c>
      <c r="Y9" s="624"/>
      <c r="Z9" s="696">
        <f>SUM(H9:Y9)</f>
        <v>0</v>
      </c>
      <c r="AA9" s="697"/>
      <c r="AB9" s="698"/>
    </row>
    <row r="10" spans="1:28" x14ac:dyDescent="0.2">
      <c r="A10" s="190" t="s">
        <v>42</v>
      </c>
      <c r="B10" s="191"/>
      <c r="C10" s="191"/>
      <c r="D10" s="191"/>
      <c r="E10" s="191"/>
      <c r="F10" s="191"/>
      <c r="G10" s="192"/>
      <c r="H10" s="593">
        <v>0</v>
      </c>
      <c r="I10" s="593"/>
      <c r="J10" s="593">
        <v>0</v>
      </c>
      <c r="K10" s="593"/>
      <c r="L10" s="593">
        <v>0</v>
      </c>
      <c r="M10" s="593"/>
      <c r="N10" s="593">
        <v>0</v>
      </c>
      <c r="O10" s="593"/>
      <c r="P10" s="593">
        <v>0</v>
      </c>
      <c r="Q10" s="593"/>
      <c r="R10" s="593">
        <v>0</v>
      </c>
      <c r="S10" s="593"/>
      <c r="T10" s="593">
        <v>0</v>
      </c>
      <c r="U10" s="593"/>
      <c r="V10" s="593">
        <v>0</v>
      </c>
      <c r="W10" s="593"/>
      <c r="X10" s="593">
        <v>0</v>
      </c>
      <c r="Y10" s="593"/>
      <c r="Z10" s="587">
        <f>SUM(H10:Y10)</f>
        <v>0</v>
      </c>
      <c r="AA10" s="588"/>
      <c r="AB10" s="589"/>
    </row>
    <row r="11" spans="1:28" ht="13.5" thickBot="1" x14ac:dyDescent="0.25">
      <c r="A11" s="193" t="s">
        <v>43</v>
      </c>
      <c r="B11" s="194"/>
      <c r="C11" s="194"/>
      <c r="D11" s="194"/>
      <c r="E11" s="194"/>
      <c r="F11" s="194"/>
      <c r="G11" s="195"/>
      <c r="H11" s="629">
        <f>SUM(H9:I10)</f>
        <v>0</v>
      </c>
      <c r="I11" s="629"/>
      <c r="J11" s="629">
        <f>SUM(J9:K10)</f>
        <v>0</v>
      </c>
      <c r="K11" s="629"/>
      <c r="L11" s="629">
        <f>SUM(L9:M10)</f>
        <v>0</v>
      </c>
      <c r="M11" s="629"/>
      <c r="N11" s="629">
        <f>SUM(N9:O10)</f>
        <v>0</v>
      </c>
      <c r="O11" s="629"/>
      <c r="P11" s="629">
        <f>SUM(P9:Q10)</f>
        <v>0</v>
      </c>
      <c r="Q11" s="629"/>
      <c r="R11" s="629">
        <f>SUM(R9:S10)</f>
        <v>0</v>
      </c>
      <c r="S11" s="629"/>
      <c r="T11" s="629">
        <f>SUM(T9:U10)</f>
        <v>0</v>
      </c>
      <c r="U11" s="629"/>
      <c r="V11" s="629">
        <f>SUM(V9:W10)</f>
        <v>0</v>
      </c>
      <c r="W11" s="629"/>
      <c r="X11" s="629">
        <f>SUM(X9:Y10)</f>
        <v>0</v>
      </c>
      <c r="Y11" s="629"/>
      <c r="Z11" s="573">
        <f>SUM(Z9:AB10)</f>
        <v>0</v>
      </c>
      <c r="AA11" s="574"/>
      <c r="AB11" s="575"/>
    </row>
    <row r="12" spans="1:28" ht="13.5" thickTop="1" x14ac:dyDescent="0.2">
      <c r="A12" s="180" t="s">
        <v>44</v>
      </c>
      <c r="B12" s="181"/>
      <c r="C12" s="181"/>
      <c r="D12" s="181"/>
      <c r="E12" s="181"/>
      <c r="F12" s="181"/>
      <c r="G12" s="182"/>
      <c r="H12" s="692"/>
      <c r="I12" s="692"/>
      <c r="J12" s="692"/>
      <c r="K12" s="692"/>
      <c r="L12" s="692"/>
      <c r="M12" s="692"/>
      <c r="N12" s="692"/>
      <c r="O12" s="692"/>
      <c r="P12" s="692"/>
      <c r="Q12" s="692"/>
      <c r="R12" s="692"/>
      <c r="S12" s="692"/>
      <c r="T12" s="692"/>
      <c r="U12" s="692"/>
      <c r="V12" s="692"/>
      <c r="W12" s="692"/>
      <c r="X12" s="692"/>
      <c r="Y12" s="692"/>
      <c r="Z12" s="693"/>
      <c r="AA12" s="694"/>
      <c r="AB12" s="695"/>
    </row>
    <row r="13" spans="1:28" x14ac:dyDescent="0.2">
      <c r="A13" s="187" t="s">
        <v>45</v>
      </c>
      <c r="B13" s="188"/>
      <c r="C13" s="188"/>
      <c r="D13" s="188"/>
      <c r="E13" s="188"/>
      <c r="F13" s="188"/>
      <c r="G13" s="189"/>
      <c r="H13" s="624">
        <f>H35</f>
        <v>0</v>
      </c>
      <c r="I13" s="624"/>
      <c r="J13" s="624">
        <f>J35</f>
        <v>0</v>
      </c>
      <c r="K13" s="624"/>
      <c r="L13" s="624">
        <f>L35</f>
        <v>0</v>
      </c>
      <c r="M13" s="624"/>
      <c r="N13" s="624">
        <f>N35</f>
        <v>0</v>
      </c>
      <c r="O13" s="624"/>
      <c r="P13" s="624">
        <f>P35</f>
        <v>0</v>
      </c>
      <c r="Q13" s="624"/>
      <c r="R13" s="624">
        <f>R35</f>
        <v>0</v>
      </c>
      <c r="S13" s="624"/>
      <c r="T13" s="624">
        <f>T35</f>
        <v>0</v>
      </c>
      <c r="U13" s="624"/>
      <c r="V13" s="624">
        <f>V35</f>
        <v>0</v>
      </c>
      <c r="W13" s="624"/>
      <c r="X13" s="624">
        <f>X35</f>
        <v>0</v>
      </c>
      <c r="Y13" s="624"/>
      <c r="Z13" s="696">
        <f>SUM(H13:Y13)</f>
        <v>0</v>
      </c>
      <c r="AA13" s="697"/>
      <c r="AB13" s="698"/>
    </row>
    <row r="14" spans="1:28" x14ac:dyDescent="0.2">
      <c r="A14" s="196" t="s">
        <v>46</v>
      </c>
      <c r="B14" s="191"/>
      <c r="C14" s="191"/>
      <c r="D14" s="191"/>
      <c r="E14" s="191"/>
      <c r="F14" s="191"/>
      <c r="G14" s="192"/>
      <c r="H14" s="593">
        <v>0</v>
      </c>
      <c r="I14" s="593"/>
      <c r="J14" s="593">
        <v>0</v>
      </c>
      <c r="K14" s="593"/>
      <c r="L14" s="593">
        <v>0</v>
      </c>
      <c r="M14" s="593"/>
      <c r="N14" s="593">
        <v>0</v>
      </c>
      <c r="O14" s="593"/>
      <c r="P14" s="593">
        <v>0</v>
      </c>
      <c r="Q14" s="593"/>
      <c r="R14" s="593">
        <v>0</v>
      </c>
      <c r="S14" s="593"/>
      <c r="T14" s="593">
        <v>0</v>
      </c>
      <c r="U14" s="593"/>
      <c r="V14" s="593">
        <v>0</v>
      </c>
      <c r="W14" s="593"/>
      <c r="X14" s="593">
        <v>0</v>
      </c>
      <c r="Y14" s="593"/>
      <c r="Z14" s="587">
        <f>SUM(H14:Y14)</f>
        <v>0</v>
      </c>
      <c r="AA14" s="588"/>
      <c r="AB14" s="589"/>
    </row>
    <row r="15" spans="1:28" x14ac:dyDescent="0.2">
      <c r="A15" s="196" t="s">
        <v>47</v>
      </c>
      <c r="B15" s="191"/>
      <c r="C15" s="191"/>
      <c r="D15" s="191"/>
      <c r="E15" s="191"/>
      <c r="F15" s="191"/>
      <c r="G15" s="192"/>
      <c r="H15" s="625">
        <f>H37</f>
        <v>0</v>
      </c>
      <c r="I15" s="625"/>
      <c r="J15" s="625">
        <f>J37</f>
        <v>0</v>
      </c>
      <c r="K15" s="625"/>
      <c r="L15" s="625">
        <f>L37</f>
        <v>0</v>
      </c>
      <c r="M15" s="625"/>
      <c r="N15" s="625">
        <f>N37</f>
        <v>0</v>
      </c>
      <c r="O15" s="625"/>
      <c r="P15" s="625">
        <f>P37</f>
        <v>0</v>
      </c>
      <c r="Q15" s="625"/>
      <c r="R15" s="625">
        <f>R37</f>
        <v>0</v>
      </c>
      <c r="S15" s="625"/>
      <c r="T15" s="625">
        <f>T37</f>
        <v>0</v>
      </c>
      <c r="U15" s="625"/>
      <c r="V15" s="625">
        <f>V37</f>
        <v>0</v>
      </c>
      <c r="W15" s="625"/>
      <c r="X15" s="625">
        <f>X37</f>
        <v>0</v>
      </c>
      <c r="Y15" s="625"/>
      <c r="Z15" s="587">
        <f>SUM(H15:Y15)</f>
        <v>0</v>
      </c>
      <c r="AA15" s="588"/>
      <c r="AB15" s="589"/>
    </row>
    <row r="16" spans="1:28" ht="13.5" thickBot="1" x14ac:dyDescent="0.25">
      <c r="A16" s="193" t="s">
        <v>48</v>
      </c>
      <c r="B16" s="194"/>
      <c r="C16" s="194"/>
      <c r="D16" s="194"/>
      <c r="E16" s="194"/>
      <c r="F16" s="194"/>
      <c r="G16" s="195"/>
      <c r="H16" s="602">
        <f>SUM(H13:I15)</f>
        <v>0</v>
      </c>
      <c r="I16" s="602"/>
      <c r="J16" s="602">
        <f>SUM(J13:K15)</f>
        <v>0</v>
      </c>
      <c r="K16" s="602"/>
      <c r="L16" s="602">
        <f>SUM(L13:M15)</f>
        <v>0</v>
      </c>
      <c r="M16" s="602"/>
      <c r="N16" s="602">
        <f t="shared" ref="N16:X16" si="0">SUM(N13:O15)</f>
        <v>0</v>
      </c>
      <c r="O16" s="602"/>
      <c r="P16" s="602">
        <f t="shared" si="0"/>
        <v>0</v>
      </c>
      <c r="Q16" s="602"/>
      <c r="R16" s="602">
        <f t="shared" si="0"/>
        <v>0</v>
      </c>
      <c r="S16" s="602"/>
      <c r="T16" s="602">
        <f t="shared" si="0"/>
        <v>0</v>
      </c>
      <c r="U16" s="602"/>
      <c r="V16" s="602">
        <f t="shared" si="0"/>
        <v>0</v>
      </c>
      <c r="W16" s="602"/>
      <c r="X16" s="602">
        <f t="shared" si="0"/>
        <v>0</v>
      </c>
      <c r="Y16" s="602"/>
      <c r="Z16" s="587">
        <f>SUM(H16:Y16)</f>
        <v>0</v>
      </c>
      <c r="AA16" s="588"/>
      <c r="AB16" s="589"/>
    </row>
    <row r="17" spans="1:28" ht="13.5" thickTop="1" x14ac:dyDescent="0.2">
      <c r="A17" s="197" t="str">
        <f>"CASH FUND BALANCE JUNE 30, "&amp;Help!C17+1</f>
        <v>CASH FUND BALANCE JUNE 30, 2012</v>
      </c>
      <c r="B17" s="198"/>
      <c r="C17" s="198"/>
      <c r="D17" s="198"/>
      <c r="E17" s="198"/>
      <c r="F17" s="198"/>
      <c r="G17" s="199"/>
      <c r="H17" s="624">
        <f>H11-H16</f>
        <v>0</v>
      </c>
      <c r="I17" s="624"/>
      <c r="J17" s="624">
        <f>J11-J16</f>
        <v>0</v>
      </c>
      <c r="K17" s="624"/>
      <c r="L17" s="624">
        <f>L11-L16</f>
        <v>0</v>
      </c>
      <c r="M17" s="624"/>
      <c r="N17" s="624">
        <f>N11-N16</f>
        <v>0</v>
      </c>
      <c r="O17" s="624"/>
      <c r="P17" s="624">
        <f>P11-P16</f>
        <v>0</v>
      </c>
      <c r="Q17" s="624"/>
      <c r="R17" s="624">
        <f>R11-R16</f>
        <v>0</v>
      </c>
      <c r="S17" s="624"/>
      <c r="T17" s="624">
        <f>T11-T16</f>
        <v>0</v>
      </c>
      <c r="U17" s="624"/>
      <c r="V17" s="624">
        <f>V11-V16</f>
        <v>0</v>
      </c>
      <c r="W17" s="624"/>
      <c r="X17" s="624">
        <f>X11-X16</f>
        <v>0</v>
      </c>
      <c r="Y17" s="624"/>
      <c r="Z17" s="567">
        <f>SUM(H17:Y17)</f>
        <v>0</v>
      </c>
      <c r="AA17" s="568"/>
      <c r="AB17" s="569"/>
    </row>
    <row r="18" spans="1:28" ht="13.5" thickBot="1" x14ac:dyDescent="0.25">
      <c r="A18" s="193" t="s">
        <v>49</v>
      </c>
      <c r="B18" s="194"/>
      <c r="C18" s="194"/>
      <c r="D18" s="194"/>
      <c r="E18" s="194"/>
      <c r="F18" s="194"/>
      <c r="G18" s="195"/>
      <c r="H18" s="602">
        <f>H16+H17</f>
        <v>0</v>
      </c>
      <c r="I18" s="602"/>
      <c r="J18" s="602">
        <f>J16+J17</f>
        <v>0</v>
      </c>
      <c r="K18" s="602"/>
      <c r="L18" s="602">
        <f>L16+L17</f>
        <v>0</v>
      </c>
      <c r="M18" s="602"/>
      <c r="N18" s="602">
        <f>N16+N17</f>
        <v>0</v>
      </c>
      <c r="O18" s="602"/>
      <c r="P18" s="602">
        <f>P16+P17</f>
        <v>0</v>
      </c>
      <c r="Q18" s="602"/>
      <c r="R18" s="602">
        <f>R16+R17</f>
        <v>0</v>
      </c>
      <c r="S18" s="602"/>
      <c r="T18" s="602">
        <f>T16+T17</f>
        <v>0</v>
      </c>
      <c r="U18" s="602"/>
      <c r="V18" s="602">
        <f>V16+V17</f>
        <v>0</v>
      </c>
      <c r="W18" s="602"/>
      <c r="X18" s="602">
        <f>X16+X17</f>
        <v>0</v>
      </c>
      <c r="Y18" s="602"/>
      <c r="Z18" s="573">
        <f>Z16+Z17</f>
        <v>0</v>
      </c>
      <c r="AA18" s="574"/>
      <c r="AB18" s="575"/>
    </row>
    <row r="19" spans="1:28" ht="14.25" thickTop="1" thickBot="1" x14ac:dyDescent="0.25">
      <c r="H19" s="690"/>
      <c r="I19" s="690"/>
      <c r="J19" s="690"/>
      <c r="K19" s="690"/>
      <c r="L19" s="690"/>
      <c r="M19" s="690"/>
      <c r="N19" s="690"/>
      <c r="O19" s="690"/>
      <c r="P19" s="690"/>
      <c r="Q19" s="690"/>
      <c r="R19" s="690"/>
      <c r="S19" s="690"/>
      <c r="T19" s="690"/>
      <c r="U19" s="690"/>
      <c r="V19" s="690"/>
      <c r="W19" s="690"/>
      <c r="X19" s="690"/>
      <c r="Y19" s="690"/>
      <c r="Z19" s="691"/>
      <c r="AA19" s="691"/>
      <c r="AB19" s="691"/>
    </row>
    <row r="20" spans="1:28" ht="14.25" thickTop="1" thickBot="1" x14ac:dyDescent="0.25">
      <c r="A20" s="185" t="s">
        <v>422</v>
      </c>
      <c r="B20" s="186"/>
      <c r="C20" s="186"/>
      <c r="D20" s="186"/>
      <c r="E20" s="186"/>
      <c r="F20" s="186"/>
      <c r="G20" s="186"/>
      <c r="H20" s="623" t="str">
        <f>$H$6</f>
        <v>2011-2012</v>
      </c>
      <c r="I20" s="623"/>
      <c r="J20" s="623" t="str">
        <f>$H$6</f>
        <v>2011-2012</v>
      </c>
      <c r="K20" s="623"/>
      <c r="L20" s="623" t="str">
        <f>$H$6</f>
        <v>2011-2012</v>
      </c>
      <c r="M20" s="623"/>
      <c r="N20" s="652" t="str">
        <f>$H$6</f>
        <v>2011-2012</v>
      </c>
      <c r="O20" s="623"/>
      <c r="P20" s="623" t="str">
        <f>$H$6</f>
        <v>2011-2012</v>
      </c>
      <c r="Q20" s="623"/>
      <c r="R20" s="623" t="str">
        <f>$H$6</f>
        <v>2011-2012</v>
      </c>
      <c r="S20" s="623"/>
      <c r="T20" s="623" t="str">
        <f>$H$6</f>
        <v>2011-2012</v>
      </c>
      <c r="U20" s="623"/>
      <c r="V20" s="623" t="str">
        <f>$H$6</f>
        <v>2011-2012</v>
      </c>
      <c r="W20" s="623"/>
      <c r="X20" s="623" t="str">
        <f>$H$6</f>
        <v>2011-2012</v>
      </c>
      <c r="Y20" s="623"/>
      <c r="Z20" s="591"/>
      <c r="AA20" s="591"/>
      <c r="AB20" s="592"/>
    </row>
    <row r="21" spans="1:28" ht="14.25" thickTop="1" thickBot="1" x14ac:dyDescent="0.25">
      <c r="A21" s="185" t="s">
        <v>414</v>
      </c>
      <c r="B21" s="186"/>
      <c r="C21" s="186"/>
      <c r="D21" s="186"/>
      <c r="E21" s="186"/>
      <c r="F21" s="186"/>
      <c r="G21" s="186"/>
      <c r="H21" s="591" t="s">
        <v>40</v>
      </c>
      <c r="I21" s="591"/>
      <c r="J21" s="591" t="s">
        <v>40</v>
      </c>
      <c r="K21" s="591"/>
      <c r="L21" s="591" t="s">
        <v>40</v>
      </c>
      <c r="M21" s="592"/>
      <c r="N21" s="591" t="s">
        <v>40</v>
      </c>
      <c r="O21" s="591"/>
      <c r="P21" s="591" t="s">
        <v>40</v>
      </c>
      <c r="Q21" s="591"/>
      <c r="R21" s="591" t="s">
        <v>40</v>
      </c>
      <c r="S21" s="591"/>
      <c r="T21" s="591" t="s">
        <v>40</v>
      </c>
      <c r="U21" s="591"/>
      <c r="V21" s="591" t="s">
        <v>40</v>
      </c>
      <c r="W21" s="591"/>
      <c r="X21" s="591" t="s">
        <v>40</v>
      </c>
      <c r="Y21" s="591"/>
      <c r="Z21" s="590" t="s">
        <v>158</v>
      </c>
      <c r="AA21" s="591"/>
      <c r="AB21" s="592"/>
    </row>
    <row r="22" spans="1:28" ht="13.5" thickTop="1" x14ac:dyDescent="0.2">
      <c r="A22" s="200" t="str">
        <f>"Cash Balance Reported to Excise Board 6-30-"&amp;Help!C17</f>
        <v>Cash Balance Reported to Excise Board 6-30-2011</v>
      </c>
      <c r="B22" s="198"/>
      <c r="C22" s="198"/>
      <c r="D22" s="198"/>
      <c r="E22" s="198"/>
      <c r="F22" s="198"/>
      <c r="G22" s="199"/>
      <c r="H22" s="599">
        <v>0</v>
      </c>
      <c r="I22" s="599"/>
      <c r="J22" s="599">
        <v>0</v>
      </c>
      <c r="K22" s="599"/>
      <c r="L22" s="599">
        <v>0</v>
      </c>
      <c r="M22" s="599"/>
      <c r="N22" s="599">
        <v>0</v>
      </c>
      <c r="O22" s="599"/>
      <c r="P22" s="599">
        <v>0</v>
      </c>
      <c r="Q22" s="599"/>
      <c r="R22" s="599">
        <v>0</v>
      </c>
      <c r="S22" s="599"/>
      <c r="T22" s="599">
        <v>0</v>
      </c>
      <c r="U22" s="599"/>
      <c r="V22" s="599">
        <v>0</v>
      </c>
      <c r="W22" s="599"/>
      <c r="X22" s="599">
        <v>0</v>
      </c>
      <c r="Y22" s="599"/>
      <c r="Z22" s="567">
        <f>SUM(H22:Y22)</f>
        <v>0</v>
      </c>
      <c r="AA22" s="568"/>
      <c r="AB22" s="569"/>
    </row>
    <row r="23" spans="1:28" x14ac:dyDescent="0.2">
      <c r="A23" s="196" t="s">
        <v>141</v>
      </c>
      <c r="B23" s="191"/>
      <c r="C23" s="191"/>
      <c r="D23" s="191"/>
      <c r="E23" s="191"/>
      <c r="F23" s="191"/>
      <c r="G23" s="192"/>
      <c r="H23" s="593">
        <v>0</v>
      </c>
      <c r="I23" s="593"/>
      <c r="J23" s="593">
        <v>0</v>
      </c>
      <c r="K23" s="593"/>
      <c r="L23" s="593">
        <v>0</v>
      </c>
      <c r="M23" s="593"/>
      <c r="N23" s="593">
        <v>0</v>
      </c>
      <c r="O23" s="593"/>
      <c r="P23" s="593">
        <v>0</v>
      </c>
      <c r="Q23" s="593"/>
      <c r="R23" s="593">
        <v>0</v>
      </c>
      <c r="S23" s="593"/>
      <c r="T23" s="593">
        <v>0</v>
      </c>
      <c r="U23" s="593"/>
      <c r="V23" s="593">
        <v>0</v>
      </c>
      <c r="W23" s="593"/>
      <c r="X23" s="593">
        <v>0</v>
      </c>
      <c r="Y23" s="593"/>
      <c r="Z23" s="587">
        <f t="shared" ref="Z23:Z40" si="1">SUM(H23:Y23)</f>
        <v>0</v>
      </c>
      <c r="AA23" s="588"/>
      <c r="AB23" s="589"/>
    </row>
    <row r="24" spans="1:28" x14ac:dyDescent="0.2">
      <c r="A24" s="196" t="s">
        <v>142</v>
      </c>
      <c r="B24" s="191"/>
      <c r="C24" s="191"/>
      <c r="D24" s="191"/>
      <c r="E24" s="191"/>
      <c r="F24" s="191"/>
      <c r="G24" s="192"/>
      <c r="H24" s="593">
        <v>0</v>
      </c>
      <c r="I24" s="593"/>
      <c r="J24" s="593">
        <v>0</v>
      </c>
      <c r="K24" s="593"/>
      <c r="L24" s="593">
        <v>0</v>
      </c>
      <c r="M24" s="593"/>
      <c r="N24" s="593">
        <v>0</v>
      </c>
      <c r="O24" s="593"/>
      <c r="P24" s="593">
        <v>0</v>
      </c>
      <c r="Q24" s="593"/>
      <c r="R24" s="593">
        <v>0</v>
      </c>
      <c r="S24" s="593"/>
      <c r="T24" s="593">
        <v>0</v>
      </c>
      <c r="U24" s="593"/>
      <c r="V24" s="593">
        <v>0</v>
      </c>
      <c r="W24" s="593"/>
      <c r="X24" s="593">
        <v>0</v>
      </c>
      <c r="Y24" s="593"/>
      <c r="Z24" s="587">
        <f t="shared" si="1"/>
        <v>0</v>
      </c>
      <c r="AA24" s="588"/>
      <c r="AB24" s="589"/>
    </row>
    <row r="25" spans="1:28" x14ac:dyDescent="0.2">
      <c r="A25" s="196" t="s">
        <v>143</v>
      </c>
      <c r="B25" s="191"/>
      <c r="C25" s="191"/>
      <c r="D25" s="191"/>
      <c r="E25" s="191"/>
      <c r="F25" s="191"/>
      <c r="G25" s="192"/>
      <c r="H25" s="625">
        <f>SUM(H22:I24)</f>
        <v>0</v>
      </c>
      <c r="I25" s="625"/>
      <c r="J25" s="625">
        <f>SUM(J22:K24)</f>
        <v>0</v>
      </c>
      <c r="K25" s="625"/>
      <c r="L25" s="625">
        <f>SUM(L22:M24)</f>
        <v>0</v>
      </c>
      <c r="M25" s="625"/>
      <c r="N25" s="625">
        <f>SUM(N22:O24)</f>
        <v>0</v>
      </c>
      <c r="O25" s="625"/>
      <c r="P25" s="625">
        <f>SUM(P22:Q24)</f>
        <v>0</v>
      </c>
      <c r="Q25" s="625"/>
      <c r="R25" s="625">
        <f>SUM(R22:S24)</f>
        <v>0</v>
      </c>
      <c r="S25" s="625"/>
      <c r="T25" s="625">
        <f>SUM(T22:U24)</f>
        <v>0</v>
      </c>
      <c r="U25" s="625"/>
      <c r="V25" s="625">
        <f>SUM(V22:W24)</f>
        <v>0</v>
      </c>
      <c r="W25" s="625"/>
      <c r="X25" s="625">
        <f>SUM(X22:Y24)</f>
        <v>0</v>
      </c>
      <c r="Y25" s="625"/>
      <c r="Z25" s="587">
        <f t="shared" si="1"/>
        <v>0</v>
      </c>
      <c r="AA25" s="588"/>
      <c r="AB25" s="589"/>
    </row>
    <row r="26" spans="1:28" x14ac:dyDescent="0.2">
      <c r="A26" s="196" t="s">
        <v>145</v>
      </c>
      <c r="B26" s="191"/>
      <c r="C26" s="191"/>
      <c r="D26" s="191"/>
      <c r="E26" s="191"/>
      <c r="F26" s="191"/>
      <c r="G26" s="192"/>
      <c r="H26" s="593">
        <v>0</v>
      </c>
      <c r="I26" s="593"/>
      <c r="J26" s="593">
        <v>0</v>
      </c>
      <c r="K26" s="593"/>
      <c r="L26" s="593">
        <v>0</v>
      </c>
      <c r="M26" s="593"/>
      <c r="N26" s="570">
        <v>0</v>
      </c>
      <c r="O26" s="572"/>
      <c r="P26" s="570">
        <v>0</v>
      </c>
      <c r="Q26" s="572"/>
      <c r="R26" s="570">
        <v>0</v>
      </c>
      <c r="S26" s="572"/>
      <c r="T26" s="570">
        <v>0</v>
      </c>
      <c r="U26" s="572"/>
      <c r="V26" s="570">
        <v>0</v>
      </c>
      <c r="W26" s="572"/>
      <c r="X26" s="570">
        <v>0</v>
      </c>
      <c r="Y26" s="572"/>
      <c r="Z26" s="587">
        <f t="shared" si="1"/>
        <v>0</v>
      </c>
      <c r="AA26" s="588"/>
      <c r="AB26" s="589"/>
    </row>
    <row r="27" spans="1:28" x14ac:dyDescent="0.2">
      <c r="A27" s="196" t="s">
        <v>146</v>
      </c>
      <c r="B27" s="191"/>
      <c r="C27" s="191"/>
      <c r="D27" s="191"/>
      <c r="E27" s="191"/>
      <c r="F27" s="191"/>
      <c r="G27" s="192"/>
      <c r="H27" s="593">
        <v>0</v>
      </c>
      <c r="I27" s="593"/>
      <c r="J27" s="593">
        <v>0</v>
      </c>
      <c r="K27" s="593"/>
      <c r="L27" s="593">
        <v>0</v>
      </c>
      <c r="M27" s="593"/>
      <c r="N27" s="593">
        <v>0</v>
      </c>
      <c r="O27" s="593"/>
      <c r="P27" s="593">
        <v>0</v>
      </c>
      <c r="Q27" s="593"/>
      <c r="R27" s="593">
        <v>0</v>
      </c>
      <c r="S27" s="593"/>
      <c r="T27" s="593">
        <v>0</v>
      </c>
      <c r="U27" s="593"/>
      <c r="V27" s="593">
        <v>0</v>
      </c>
      <c r="W27" s="593"/>
      <c r="X27" s="593">
        <v>0</v>
      </c>
      <c r="Y27" s="593"/>
      <c r="Z27" s="587">
        <f t="shared" si="1"/>
        <v>0</v>
      </c>
      <c r="AA27" s="588"/>
      <c r="AB27" s="589"/>
    </row>
    <row r="28" spans="1:28" x14ac:dyDescent="0.2">
      <c r="A28" s="196" t="s">
        <v>147</v>
      </c>
      <c r="B28" s="191"/>
      <c r="C28" s="191"/>
      <c r="D28" s="191"/>
      <c r="E28" s="191"/>
      <c r="F28" s="191"/>
      <c r="G28" s="192"/>
      <c r="H28" s="593">
        <v>0</v>
      </c>
      <c r="I28" s="593"/>
      <c r="J28" s="593">
        <v>0</v>
      </c>
      <c r="K28" s="593"/>
      <c r="L28" s="593">
        <v>0</v>
      </c>
      <c r="M28" s="593"/>
      <c r="N28" s="593">
        <v>0</v>
      </c>
      <c r="O28" s="593"/>
      <c r="P28" s="593">
        <v>0</v>
      </c>
      <c r="Q28" s="593"/>
      <c r="R28" s="593">
        <v>0</v>
      </c>
      <c r="S28" s="593"/>
      <c r="T28" s="593">
        <v>0</v>
      </c>
      <c r="U28" s="593"/>
      <c r="V28" s="593">
        <v>0</v>
      </c>
      <c r="W28" s="593"/>
      <c r="X28" s="593">
        <v>0</v>
      </c>
      <c r="Y28" s="593"/>
      <c r="Z28" s="587">
        <f t="shared" si="1"/>
        <v>0</v>
      </c>
      <c r="AA28" s="588"/>
      <c r="AB28" s="589"/>
    </row>
    <row r="29" spans="1:28" x14ac:dyDescent="0.2">
      <c r="A29" s="196" t="s">
        <v>148</v>
      </c>
      <c r="B29" s="191"/>
      <c r="C29" s="191"/>
      <c r="D29" s="191"/>
      <c r="E29" s="191"/>
      <c r="F29" s="191"/>
      <c r="G29" s="192"/>
      <c r="H29" s="625">
        <f>SUM(H26:I28)</f>
        <v>0</v>
      </c>
      <c r="I29" s="625"/>
      <c r="J29" s="625">
        <f>SUM(J26:K28)</f>
        <v>0</v>
      </c>
      <c r="K29" s="625"/>
      <c r="L29" s="625">
        <f>SUM(L26:M28)</f>
        <v>0</v>
      </c>
      <c r="M29" s="625"/>
      <c r="N29" s="625">
        <f>SUM(N26:O28)</f>
        <v>0</v>
      </c>
      <c r="O29" s="625"/>
      <c r="P29" s="625">
        <f>SUM(P26:Q28)</f>
        <v>0</v>
      </c>
      <c r="Q29" s="625"/>
      <c r="R29" s="625">
        <f>SUM(R26:S28)</f>
        <v>0</v>
      </c>
      <c r="S29" s="625"/>
      <c r="T29" s="625">
        <f>SUM(T26:U28)</f>
        <v>0</v>
      </c>
      <c r="U29" s="625"/>
      <c r="V29" s="625">
        <f>SUM(V26:W28)</f>
        <v>0</v>
      </c>
      <c r="W29" s="625"/>
      <c r="X29" s="625">
        <f>SUM(X26:Y28)</f>
        <v>0</v>
      </c>
      <c r="Y29" s="625"/>
      <c r="Z29" s="587">
        <f t="shared" si="1"/>
        <v>0</v>
      </c>
      <c r="AA29" s="588"/>
      <c r="AB29" s="589"/>
    </row>
    <row r="30" spans="1:28" x14ac:dyDescent="0.2">
      <c r="A30" s="196" t="s">
        <v>149</v>
      </c>
      <c r="B30" s="191"/>
      <c r="C30" s="191"/>
      <c r="D30" s="191"/>
      <c r="E30" s="191"/>
      <c r="F30" s="191"/>
      <c r="G30" s="192"/>
      <c r="H30" s="625">
        <f>H29+H25</f>
        <v>0</v>
      </c>
      <c r="I30" s="625"/>
      <c r="J30" s="625">
        <f>J29+J25</f>
        <v>0</v>
      </c>
      <c r="K30" s="625"/>
      <c r="L30" s="625">
        <f>L29+L25</f>
        <v>0</v>
      </c>
      <c r="M30" s="625"/>
      <c r="N30" s="625">
        <f>N29+N25</f>
        <v>0</v>
      </c>
      <c r="O30" s="625"/>
      <c r="P30" s="625">
        <f>P29+P25</f>
        <v>0</v>
      </c>
      <c r="Q30" s="625"/>
      <c r="R30" s="625">
        <f>R29+R25</f>
        <v>0</v>
      </c>
      <c r="S30" s="625"/>
      <c r="T30" s="625">
        <f>T29+T25</f>
        <v>0</v>
      </c>
      <c r="U30" s="625"/>
      <c r="V30" s="625">
        <f>V29+V25</f>
        <v>0</v>
      </c>
      <c r="W30" s="625"/>
      <c r="X30" s="625">
        <f>X29+X25</f>
        <v>0</v>
      </c>
      <c r="Y30" s="625"/>
      <c r="Z30" s="587">
        <f t="shared" si="1"/>
        <v>0</v>
      </c>
      <c r="AA30" s="588"/>
      <c r="AB30" s="589"/>
    </row>
    <row r="31" spans="1:28" x14ac:dyDescent="0.2">
      <c r="A31" s="196" t="s">
        <v>150</v>
      </c>
      <c r="B31" s="191"/>
      <c r="C31" s="191"/>
      <c r="D31" s="191"/>
      <c r="E31" s="191"/>
      <c r="F31" s="191"/>
      <c r="G31" s="192"/>
      <c r="H31" s="593">
        <v>0</v>
      </c>
      <c r="I31" s="593"/>
      <c r="J31" s="593">
        <v>0</v>
      </c>
      <c r="K31" s="593"/>
      <c r="L31" s="593">
        <v>0</v>
      </c>
      <c r="M31" s="593"/>
      <c r="N31" s="593">
        <v>0</v>
      </c>
      <c r="O31" s="593"/>
      <c r="P31" s="593">
        <v>0</v>
      </c>
      <c r="Q31" s="593"/>
      <c r="R31" s="593">
        <v>0</v>
      </c>
      <c r="S31" s="593"/>
      <c r="T31" s="593">
        <v>0</v>
      </c>
      <c r="U31" s="593"/>
      <c r="V31" s="593">
        <v>0</v>
      </c>
      <c r="W31" s="593"/>
      <c r="X31" s="593">
        <v>0</v>
      </c>
      <c r="Y31" s="593"/>
      <c r="Z31" s="587">
        <f t="shared" si="1"/>
        <v>0</v>
      </c>
      <c r="AA31" s="588"/>
      <c r="AB31" s="589"/>
    </row>
    <row r="32" spans="1:28" x14ac:dyDescent="0.2">
      <c r="A32" s="196" t="s">
        <v>151</v>
      </c>
      <c r="B32" s="191"/>
      <c r="C32" s="191"/>
      <c r="D32" s="191"/>
      <c r="E32" s="191"/>
      <c r="F32" s="191"/>
      <c r="G32" s="192"/>
      <c r="H32" s="593">
        <v>0</v>
      </c>
      <c r="I32" s="593"/>
      <c r="J32" s="593">
        <v>0</v>
      </c>
      <c r="K32" s="593"/>
      <c r="L32" s="593">
        <v>0</v>
      </c>
      <c r="M32" s="593"/>
      <c r="N32" s="593">
        <v>0</v>
      </c>
      <c r="O32" s="593"/>
      <c r="P32" s="593">
        <v>0</v>
      </c>
      <c r="Q32" s="593"/>
      <c r="R32" s="593">
        <v>0</v>
      </c>
      <c r="S32" s="593"/>
      <c r="T32" s="593">
        <v>0</v>
      </c>
      <c r="U32" s="593"/>
      <c r="V32" s="593">
        <v>0</v>
      </c>
      <c r="W32" s="593"/>
      <c r="X32" s="593">
        <v>0</v>
      </c>
      <c r="Y32" s="593"/>
      <c r="Z32" s="587">
        <f t="shared" si="1"/>
        <v>0</v>
      </c>
      <c r="AA32" s="588"/>
      <c r="AB32" s="589"/>
    </row>
    <row r="33" spans="1:28" x14ac:dyDescent="0.2">
      <c r="A33" s="196" t="s">
        <v>152</v>
      </c>
      <c r="B33" s="191"/>
      <c r="C33" s="191"/>
      <c r="D33" s="191"/>
      <c r="E33" s="191"/>
      <c r="F33" s="191"/>
      <c r="G33" s="192"/>
      <c r="H33" s="625">
        <f>SUM(H31:I32)</f>
        <v>0</v>
      </c>
      <c r="I33" s="625"/>
      <c r="J33" s="625">
        <f>SUM(J31:K32)</f>
        <v>0</v>
      </c>
      <c r="K33" s="625"/>
      <c r="L33" s="625">
        <f>SUM(L31:M32)</f>
        <v>0</v>
      </c>
      <c r="M33" s="625"/>
      <c r="N33" s="625">
        <f>SUM(N31:O32)</f>
        <v>0</v>
      </c>
      <c r="O33" s="625"/>
      <c r="P33" s="625">
        <f>SUM(P31:Q32)</f>
        <v>0</v>
      </c>
      <c r="Q33" s="625"/>
      <c r="R33" s="625">
        <f>SUM(R31:S32)</f>
        <v>0</v>
      </c>
      <c r="S33" s="625"/>
      <c r="T33" s="625">
        <f>SUM(T31:U32)</f>
        <v>0</v>
      </c>
      <c r="U33" s="625"/>
      <c r="V33" s="625">
        <f>SUM(V31:W32)</f>
        <v>0</v>
      </c>
      <c r="W33" s="625"/>
      <c r="X33" s="625">
        <f>SUM(X31:Y32)</f>
        <v>0</v>
      </c>
      <c r="Y33" s="625"/>
      <c r="Z33" s="587">
        <f t="shared" si="1"/>
        <v>0</v>
      </c>
      <c r="AA33" s="588"/>
      <c r="AB33" s="589"/>
    </row>
    <row r="34" spans="1:28" ht="13.5" thickBot="1" x14ac:dyDescent="0.25">
      <c r="A34" s="201" t="str">
        <f>"CASH BALANCE JUNE 30, "&amp;Help!C17+1</f>
        <v>CASH BALANCE JUNE 30, 2012</v>
      </c>
      <c r="B34" s="194"/>
      <c r="C34" s="194"/>
      <c r="D34" s="194"/>
      <c r="E34" s="194"/>
      <c r="F34" s="194"/>
      <c r="G34" s="195"/>
      <c r="H34" s="602">
        <f>H30-H33</f>
        <v>0</v>
      </c>
      <c r="I34" s="602"/>
      <c r="J34" s="602">
        <f>J30-J33</f>
        <v>0</v>
      </c>
      <c r="K34" s="602"/>
      <c r="L34" s="602">
        <f>L30-L33</f>
        <v>0</v>
      </c>
      <c r="M34" s="602"/>
      <c r="N34" s="602">
        <f>N30-N33</f>
        <v>0</v>
      </c>
      <c r="O34" s="602"/>
      <c r="P34" s="602">
        <f>P30-P33</f>
        <v>0</v>
      </c>
      <c r="Q34" s="602"/>
      <c r="R34" s="602">
        <f>R30-R33</f>
        <v>0</v>
      </c>
      <c r="S34" s="602"/>
      <c r="T34" s="602">
        <f>T30-T33</f>
        <v>0</v>
      </c>
      <c r="U34" s="602"/>
      <c r="V34" s="602">
        <f>V30-V33</f>
        <v>0</v>
      </c>
      <c r="W34" s="602"/>
      <c r="X34" s="602">
        <f>X30-X33</f>
        <v>0</v>
      </c>
      <c r="Y34" s="602"/>
      <c r="Z34" s="573">
        <f t="shared" si="1"/>
        <v>0</v>
      </c>
      <c r="AA34" s="574"/>
      <c r="AB34" s="575"/>
    </row>
    <row r="35" spans="1:28" ht="13.5" thickTop="1" x14ac:dyDescent="0.2">
      <c r="A35" s="200" t="s">
        <v>153</v>
      </c>
      <c r="B35" s="198"/>
      <c r="C35" s="198"/>
      <c r="D35" s="198"/>
      <c r="E35" s="198"/>
      <c r="F35" s="198"/>
      <c r="G35" s="199"/>
      <c r="H35" s="599">
        <v>0</v>
      </c>
      <c r="I35" s="599"/>
      <c r="J35" s="599">
        <v>0</v>
      </c>
      <c r="K35" s="599"/>
      <c r="L35" s="599">
        <v>0</v>
      </c>
      <c r="M35" s="599"/>
      <c r="N35" s="599">
        <v>0</v>
      </c>
      <c r="O35" s="599"/>
      <c r="P35" s="599">
        <v>0</v>
      </c>
      <c r="Q35" s="599"/>
      <c r="R35" s="599">
        <v>0</v>
      </c>
      <c r="S35" s="599"/>
      <c r="T35" s="599">
        <v>0</v>
      </c>
      <c r="U35" s="599"/>
      <c r="V35" s="599">
        <v>0</v>
      </c>
      <c r="W35" s="599"/>
      <c r="X35" s="599">
        <v>0</v>
      </c>
      <c r="Y35" s="599"/>
      <c r="Z35" s="567">
        <f t="shared" si="1"/>
        <v>0</v>
      </c>
      <c r="AA35" s="568"/>
      <c r="AB35" s="569"/>
    </row>
    <row r="36" spans="1:28" x14ac:dyDescent="0.2">
      <c r="A36" s="196" t="s">
        <v>46</v>
      </c>
      <c r="B36" s="191"/>
      <c r="C36" s="191"/>
      <c r="D36" s="191"/>
      <c r="E36" s="191"/>
      <c r="F36" s="191"/>
      <c r="G36" s="192"/>
      <c r="H36" s="593">
        <v>0</v>
      </c>
      <c r="I36" s="593"/>
      <c r="J36" s="593">
        <v>0</v>
      </c>
      <c r="K36" s="593"/>
      <c r="L36" s="593">
        <v>0</v>
      </c>
      <c r="M36" s="593"/>
      <c r="N36" s="593">
        <v>0</v>
      </c>
      <c r="O36" s="593"/>
      <c r="P36" s="593">
        <v>0</v>
      </c>
      <c r="Q36" s="593"/>
      <c r="R36" s="593">
        <v>0</v>
      </c>
      <c r="S36" s="593"/>
      <c r="T36" s="593">
        <v>0</v>
      </c>
      <c r="U36" s="593"/>
      <c r="V36" s="593">
        <v>0</v>
      </c>
      <c r="W36" s="593"/>
      <c r="X36" s="593">
        <v>0</v>
      </c>
      <c r="Y36" s="593"/>
      <c r="Z36" s="587">
        <f t="shared" si="1"/>
        <v>0</v>
      </c>
      <c r="AA36" s="588"/>
      <c r="AB36" s="589"/>
    </row>
    <row r="37" spans="1:28" x14ac:dyDescent="0.2">
      <c r="A37" s="196" t="s">
        <v>47</v>
      </c>
      <c r="B37" s="191"/>
      <c r="C37" s="191"/>
      <c r="D37" s="191"/>
      <c r="E37" s="191"/>
      <c r="F37" s="191"/>
      <c r="G37" s="192"/>
      <c r="H37" s="593">
        <v>0</v>
      </c>
      <c r="I37" s="593"/>
      <c r="J37" s="593">
        <v>0</v>
      </c>
      <c r="K37" s="593"/>
      <c r="L37" s="593">
        <v>0</v>
      </c>
      <c r="M37" s="593"/>
      <c r="N37" s="593">
        <v>0</v>
      </c>
      <c r="O37" s="593"/>
      <c r="P37" s="593">
        <v>0</v>
      </c>
      <c r="Q37" s="593"/>
      <c r="R37" s="593">
        <v>0</v>
      </c>
      <c r="S37" s="593"/>
      <c r="T37" s="593">
        <v>0</v>
      </c>
      <c r="U37" s="593"/>
      <c r="V37" s="593">
        <v>0</v>
      </c>
      <c r="W37" s="593"/>
      <c r="X37" s="593">
        <v>0</v>
      </c>
      <c r="Y37" s="593"/>
      <c r="Z37" s="587">
        <f t="shared" si="1"/>
        <v>0</v>
      </c>
      <c r="AA37" s="588"/>
      <c r="AB37" s="589"/>
    </row>
    <row r="38" spans="1:28" x14ac:dyDescent="0.2">
      <c r="A38" s="196" t="s">
        <v>416</v>
      </c>
      <c r="B38" s="191"/>
      <c r="C38" s="191"/>
      <c r="D38" s="191"/>
      <c r="E38" s="191"/>
      <c r="F38" s="191"/>
      <c r="G38" s="192"/>
      <c r="H38" s="625">
        <f>SUM(H35:I37)</f>
        <v>0</v>
      </c>
      <c r="I38" s="625"/>
      <c r="J38" s="625">
        <f>SUM(J35:K37)</f>
        <v>0</v>
      </c>
      <c r="K38" s="625"/>
      <c r="L38" s="625">
        <f>SUM(L35:M37)</f>
        <v>0</v>
      </c>
      <c r="M38" s="625"/>
      <c r="N38" s="625">
        <f>SUM(N35:O37)</f>
        <v>0</v>
      </c>
      <c r="O38" s="625"/>
      <c r="P38" s="625">
        <f>SUM(P35:Q37)</f>
        <v>0</v>
      </c>
      <c r="Q38" s="625"/>
      <c r="R38" s="625">
        <f>SUM(R35:S37)</f>
        <v>0</v>
      </c>
      <c r="S38" s="625"/>
      <c r="T38" s="625">
        <f>SUM(T35:U37)</f>
        <v>0</v>
      </c>
      <c r="U38" s="625"/>
      <c r="V38" s="625">
        <f>SUM(V35:W37)</f>
        <v>0</v>
      </c>
      <c r="W38" s="625"/>
      <c r="X38" s="625">
        <f>SUM(X35:Y37)</f>
        <v>0</v>
      </c>
      <c r="Y38" s="625"/>
      <c r="Z38" s="587">
        <f t="shared" si="1"/>
        <v>0</v>
      </c>
      <c r="AA38" s="588"/>
      <c r="AB38" s="589"/>
    </row>
    <row r="39" spans="1:28" x14ac:dyDescent="0.2">
      <c r="A39" s="202" t="s">
        <v>155</v>
      </c>
      <c r="B39" s="191"/>
      <c r="C39" s="191"/>
      <c r="D39" s="191"/>
      <c r="E39" s="191"/>
      <c r="F39" s="191"/>
      <c r="G39" s="192"/>
      <c r="H39" s="593">
        <v>0</v>
      </c>
      <c r="I39" s="593"/>
      <c r="J39" s="593">
        <v>0</v>
      </c>
      <c r="K39" s="593"/>
      <c r="L39" s="593">
        <v>0</v>
      </c>
      <c r="M39" s="593"/>
      <c r="N39" s="593">
        <v>0</v>
      </c>
      <c r="O39" s="593"/>
      <c r="P39" s="593">
        <v>0</v>
      </c>
      <c r="Q39" s="593"/>
      <c r="R39" s="593">
        <v>0</v>
      </c>
      <c r="S39" s="593"/>
      <c r="T39" s="593">
        <v>0</v>
      </c>
      <c r="U39" s="593"/>
      <c r="V39" s="593">
        <v>0</v>
      </c>
      <c r="W39" s="593"/>
      <c r="X39" s="593">
        <v>0</v>
      </c>
      <c r="Y39" s="593"/>
      <c r="Z39" s="587">
        <f t="shared" si="1"/>
        <v>0</v>
      </c>
      <c r="AA39" s="588"/>
      <c r="AB39" s="589"/>
    </row>
    <row r="40" spans="1:28" ht="13.5" thickBot="1" x14ac:dyDescent="0.25">
      <c r="A40" s="201" t="s">
        <v>417</v>
      </c>
      <c r="B40" s="194"/>
      <c r="C40" s="194"/>
      <c r="D40" s="194"/>
      <c r="E40" s="194"/>
      <c r="F40" s="194"/>
      <c r="G40" s="195"/>
      <c r="H40" s="602">
        <f>H34-H38-H39</f>
        <v>0</v>
      </c>
      <c r="I40" s="602"/>
      <c r="J40" s="602">
        <f>J34-J38-J39</f>
        <v>0</v>
      </c>
      <c r="K40" s="602"/>
      <c r="L40" s="602">
        <f>L34-L38-L39</f>
        <v>0</v>
      </c>
      <c r="M40" s="602"/>
      <c r="N40" s="602">
        <f>N34-N38-N39</f>
        <v>0</v>
      </c>
      <c r="O40" s="602"/>
      <c r="P40" s="602">
        <f>P34-P38-P39</f>
        <v>0</v>
      </c>
      <c r="Q40" s="602"/>
      <c r="R40" s="602">
        <f>R34-R38-R39</f>
        <v>0</v>
      </c>
      <c r="S40" s="602"/>
      <c r="T40" s="602">
        <f>T34-T38-T39</f>
        <v>0</v>
      </c>
      <c r="U40" s="602"/>
      <c r="V40" s="602">
        <f>V34-V38-V39</f>
        <v>0</v>
      </c>
      <c r="W40" s="602"/>
      <c r="X40" s="602">
        <f>X34-X38-X39</f>
        <v>0</v>
      </c>
      <c r="Y40" s="602"/>
      <c r="Z40" s="573">
        <f t="shared" si="1"/>
        <v>0</v>
      </c>
      <c r="AA40" s="574"/>
      <c r="AB40" s="575"/>
    </row>
    <row r="41" spans="1:28" ht="14.25" thickTop="1" thickBot="1" x14ac:dyDescent="0.25">
      <c r="H41" s="690"/>
      <c r="I41" s="690"/>
      <c r="J41" s="690"/>
      <c r="K41" s="690"/>
      <c r="L41" s="690"/>
      <c r="M41" s="690"/>
      <c r="N41" s="690"/>
      <c r="O41" s="690"/>
      <c r="P41" s="690"/>
      <c r="Q41" s="690"/>
      <c r="R41" s="690"/>
      <c r="S41" s="690"/>
      <c r="T41" s="690"/>
      <c r="U41" s="690"/>
      <c r="V41" s="690"/>
      <c r="W41" s="690"/>
      <c r="X41" s="690"/>
      <c r="Y41" s="690"/>
      <c r="Z41" s="691"/>
      <c r="AA41" s="691"/>
      <c r="AB41" s="691"/>
    </row>
    <row r="42" spans="1:28" ht="14.25" thickTop="1" thickBot="1" x14ac:dyDescent="0.25">
      <c r="A42" s="185" t="s">
        <v>418</v>
      </c>
      <c r="B42" s="186"/>
      <c r="C42" s="186"/>
      <c r="D42" s="186"/>
      <c r="E42" s="186"/>
      <c r="F42" s="186"/>
      <c r="G42" s="186"/>
      <c r="H42" s="623" t="str">
        <f>$H$6</f>
        <v>2011-2012</v>
      </c>
      <c r="I42" s="623"/>
      <c r="J42" s="623" t="str">
        <f>$H$6</f>
        <v>2011-2012</v>
      </c>
      <c r="K42" s="623"/>
      <c r="L42" s="623" t="str">
        <f>$H$6</f>
        <v>2011-2012</v>
      </c>
      <c r="M42" s="623"/>
      <c r="N42" s="652" t="str">
        <f>$H$6</f>
        <v>2011-2012</v>
      </c>
      <c r="O42" s="623"/>
      <c r="P42" s="623" t="str">
        <f>$H$6</f>
        <v>2011-2012</v>
      </c>
      <c r="Q42" s="623"/>
      <c r="R42" s="623" t="str">
        <f>$H$6</f>
        <v>2011-2012</v>
      </c>
      <c r="S42" s="623"/>
      <c r="T42" s="623" t="str">
        <f>$H$6</f>
        <v>2011-2012</v>
      </c>
      <c r="U42" s="623"/>
      <c r="V42" s="623" t="str">
        <f>$H$6</f>
        <v>2011-2012</v>
      </c>
      <c r="W42" s="623"/>
      <c r="X42" s="623" t="str">
        <f>$H$6</f>
        <v>2011-2012</v>
      </c>
      <c r="Y42" s="623"/>
      <c r="Z42" s="591"/>
      <c r="AA42" s="591"/>
      <c r="AB42" s="592"/>
    </row>
    <row r="43" spans="1:28" ht="14.25" thickTop="1" thickBot="1" x14ac:dyDescent="0.25">
      <c r="A43" s="183" t="s">
        <v>414</v>
      </c>
      <c r="B43" s="184"/>
      <c r="C43" s="184"/>
      <c r="D43" s="184"/>
      <c r="E43" s="184"/>
      <c r="F43" s="184"/>
      <c r="G43" s="184"/>
      <c r="H43" s="689" t="s">
        <v>40</v>
      </c>
      <c r="I43" s="689"/>
      <c r="J43" s="591" t="s">
        <v>40</v>
      </c>
      <c r="K43" s="591"/>
      <c r="L43" s="591" t="s">
        <v>40</v>
      </c>
      <c r="M43" s="592"/>
      <c r="N43" s="689" t="s">
        <v>40</v>
      </c>
      <c r="O43" s="689"/>
      <c r="P43" s="591" t="s">
        <v>40</v>
      </c>
      <c r="Q43" s="591"/>
      <c r="R43" s="689" t="s">
        <v>40</v>
      </c>
      <c r="S43" s="689"/>
      <c r="T43" s="591" t="s">
        <v>40</v>
      </c>
      <c r="U43" s="591"/>
      <c r="V43" s="689" t="s">
        <v>40</v>
      </c>
      <c r="W43" s="689"/>
      <c r="X43" s="591" t="s">
        <v>40</v>
      </c>
      <c r="Y43" s="591"/>
      <c r="Z43" s="590" t="s">
        <v>158</v>
      </c>
      <c r="AA43" s="591"/>
      <c r="AB43" s="592"/>
    </row>
    <row r="44" spans="1:28" ht="13.5" thickTop="1" x14ac:dyDescent="0.2">
      <c r="A44" s="200" t="str">
        <f>"Warrants Outstanding 6-30-"&amp;Help!C17&amp;" of Year in Caption"</f>
        <v>Warrants Outstanding 6-30-2011 of Year in Caption</v>
      </c>
      <c r="B44" s="198"/>
      <c r="C44" s="198"/>
      <c r="D44" s="198"/>
      <c r="E44" s="198"/>
      <c r="F44" s="198"/>
      <c r="G44" s="199"/>
      <c r="H44" s="593">
        <v>0</v>
      </c>
      <c r="I44" s="593"/>
      <c r="J44" s="593">
        <v>0</v>
      </c>
      <c r="K44" s="593"/>
      <c r="L44" s="593">
        <v>0</v>
      </c>
      <c r="M44" s="593"/>
      <c r="N44" s="593">
        <v>0</v>
      </c>
      <c r="O44" s="593"/>
      <c r="P44" s="593">
        <v>0</v>
      </c>
      <c r="Q44" s="593"/>
      <c r="R44" s="593">
        <v>0</v>
      </c>
      <c r="S44" s="593"/>
      <c r="T44" s="593">
        <v>0</v>
      </c>
      <c r="U44" s="593"/>
      <c r="V44" s="593">
        <v>0</v>
      </c>
      <c r="W44" s="593"/>
      <c r="X44" s="593">
        <v>0</v>
      </c>
      <c r="Y44" s="593"/>
      <c r="Z44" s="567">
        <f t="shared" ref="Z44:Z52" si="2">SUM(H44:Y44)</f>
        <v>0</v>
      </c>
      <c r="AA44" s="568"/>
      <c r="AB44" s="569"/>
    </row>
    <row r="45" spans="1:28" x14ac:dyDescent="0.2">
      <c r="A45" s="196" t="s">
        <v>159</v>
      </c>
      <c r="B45" s="191"/>
      <c r="C45" s="191"/>
      <c r="D45" s="191"/>
      <c r="E45" s="191"/>
      <c r="F45" s="191"/>
      <c r="G45" s="192"/>
      <c r="H45" s="593">
        <v>0</v>
      </c>
      <c r="I45" s="593"/>
      <c r="J45" s="593">
        <v>0</v>
      </c>
      <c r="K45" s="593"/>
      <c r="L45" s="593">
        <v>0</v>
      </c>
      <c r="M45" s="593"/>
      <c r="N45" s="593">
        <v>0</v>
      </c>
      <c r="O45" s="593"/>
      <c r="P45" s="593">
        <v>0</v>
      </c>
      <c r="Q45" s="593"/>
      <c r="R45" s="593">
        <v>0</v>
      </c>
      <c r="S45" s="593"/>
      <c r="T45" s="593">
        <v>0</v>
      </c>
      <c r="U45" s="593"/>
      <c r="V45" s="593">
        <v>0</v>
      </c>
      <c r="W45" s="593"/>
      <c r="X45" s="593">
        <v>0</v>
      </c>
      <c r="Y45" s="593"/>
      <c r="Z45" s="587">
        <f t="shared" si="2"/>
        <v>0</v>
      </c>
      <c r="AA45" s="588"/>
      <c r="AB45" s="589"/>
    </row>
    <row r="46" spans="1:28" ht="13.5" thickBot="1" x14ac:dyDescent="0.25">
      <c r="A46" s="193" t="s">
        <v>158</v>
      </c>
      <c r="B46" s="194"/>
      <c r="C46" s="194"/>
      <c r="D46" s="194"/>
      <c r="E46" s="194"/>
      <c r="F46" s="194"/>
      <c r="G46" s="195"/>
      <c r="H46" s="602">
        <f>SUM(H44:I45)</f>
        <v>0</v>
      </c>
      <c r="I46" s="602"/>
      <c r="J46" s="602">
        <f>SUM(J44:K45)</f>
        <v>0</v>
      </c>
      <c r="K46" s="602"/>
      <c r="L46" s="602">
        <f>SUM(L44:M45)</f>
        <v>0</v>
      </c>
      <c r="M46" s="602"/>
      <c r="N46" s="602">
        <f>SUM(N44:O45)</f>
        <v>0</v>
      </c>
      <c r="O46" s="602"/>
      <c r="P46" s="602">
        <f>SUM(P44:Q45)</f>
        <v>0</v>
      </c>
      <c r="Q46" s="602"/>
      <c r="R46" s="602">
        <f>SUM(R44:S45)</f>
        <v>0</v>
      </c>
      <c r="S46" s="602"/>
      <c r="T46" s="602">
        <f>SUM(T44:U45)</f>
        <v>0</v>
      </c>
      <c r="U46" s="602"/>
      <c r="V46" s="602">
        <f>SUM(V44:W45)</f>
        <v>0</v>
      </c>
      <c r="W46" s="602"/>
      <c r="X46" s="602">
        <f>SUM(X44:Y45)</f>
        <v>0</v>
      </c>
      <c r="Y46" s="602"/>
      <c r="Z46" s="573">
        <f t="shared" si="2"/>
        <v>0</v>
      </c>
      <c r="AA46" s="574"/>
      <c r="AB46" s="575"/>
    </row>
    <row r="47" spans="1:28" ht="13.5" thickTop="1" x14ac:dyDescent="0.2">
      <c r="A47" s="200" t="s">
        <v>160</v>
      </c>
      <c r="B47" s="198"/>
      <c r="C47" s="198"/>
      <c r="D47" s="198"/>
      <c r="E47" s="198"/>
      <c r="F47" s="198"/>
      <c r="G47" s="199"/>
      <c r="H47" s="599">
        <v>0</v>
      </c>
      <c r="I47" s="599"/>
      <c r="J47" s="599">
        <v>0</v>
      </c>
      <c r="K47" s="599"/>
      <c r="L47" s="599">
        <v>0</v>
      </c>
      <c r="M47" s="599"/>
      <c r="N47" s="599">
        <v>0</v>
      </c>
      <c r="O47" s="599"/>
      <c r="P47" s="599">
        <v>0</v>
      </c>
      <c r="Q47" s="599"/>
      <c r="R47" s="599">
        <v>0</v>
      </c>
      <c r="S47" s="599"/>
      <c r="T47" s="599">
        <v>0</v>
      </c>
      <c r="U47" s="599"/>
      <c r="V47" s="599">
        <v>0</v>
      </c>
      <c r="W47" s="599"/>
      <c r="X47" s="599">
        <v>0</v>
      </c>
      <c r="Y47" s="599"/>
      <c r="Z47" s="567">
        <f t="shared" si="2"/>
        <v>0</v>
      </c>
      <c r="AA47" s="568"/>
      <c r="AB47" s="569"/>
    </row>
    <row r="48" spans="1:28" x14ac:dyDescent="0.2">
      <c r="A48" s="196" t="s">
        <v>419</v>
      </c>
      <c r="B48" s="191"/>
      <c r="C48" s="191"/>
      <c r="D48" s="191"/>
      <c r="E48" s="191"/>
      <c r="F48" s="191"/>
      <c r="G48" s="192"/>
      <c r="H48" s="593">
        <v>0</v>
      </c>
      <c r="I48" s="593"/>
      <c r="J48" s="593">
        <v>0</v>
      </c>
      <c r="K48" s="593"/>
      <c r="L48" s="593">
        <v>0</v>
      </c>
      <c r="M48" s="593"/>
      <c r="N48" s="593">
        <v>0</v>
      </c>
      <c r="O48" s="593"/>
      <c r="P48" s="593">
        <v>0</v>
      </c>
      <c r="Q48" s="593"/>
      <c r="R48" s="593">
        <v>0</v>
      </c>
      <c r="S48" s="593"/>
      <c r="T48" s="593">
        <v>0</v>
      </c>
      <c r="U48" s="593"/>
      <c r="V48" s="593">
        <v>0</v>
      </c>
      <c r="W48" s="593"/>
      <c r="X48" s="593">
        <v>0</v>
      </c>
      <c r="Y48" s="593"/>
      <c r="Z48" s="587">
        <f t="shared" si="2"/>
        <v>0</v>
      </c>
      <c r="AA48" s="588"/>
      <c r="AB48" s="589"/>
    </row>
    <row r="49" spans="1:28" x14ac:dyDescent="0.2">
      <c r="A49" s="196" t="s">
        <v>162</v>
      </c>
      <c r="B49" s="191"/>
      <c r="C49" s="191"/>
      <c r="D49" s="191"/>
      <c r="E49" s="191"/>
      <c r="F49" s="191"/>
      <c r="G49" s="192"/>
      <c r="H49" s="593">
        <v>0</v>
      </c>
      <c r="I49" s="593"/>
      <c r="J49" s="593">
        <v>0</v>
      </c>
      <c r="K49" s="593"/>
      <c r="L49" s="593">
        <v>0</v>
      </c>
      <c r="M49" s="593"/>
      <c r="N49" s="593">
        <v>0</v>
      </c>
      <c r="O49" s="593"/>
      <c r="P49" s="593">
        <v>0</v>
      </c>
      <c r="Q49" s="593"/>
      <c r="R49" s="593">
        <v>0</v>
      </c>
      <c r="S49" s="593"/>
      <c r="T49" s="593">
        <v>0</v>
      </c>
      <c r="U49" s="593"/>
      <c r="V49" s="593">
        <v>0</v>
      </c>
      <c r="W49" s="593"/>
      <c r="X49" s="593">
        <v>0</v>
      </c>
      <c r="Y49" s="593"/>
      <c r="Z49" s="587">
        <f t="shared" si="2"/>
        <v>0</v>
      </c>
      <c r="AA49" s="588"/>
      <c r="AB49" s="589"/>
    </row>
    <row r="50" spans="1:28" x14ac:dyDescent="0.2">
      <c r="A50" s="196" t="s">
        <v>163</v>
      </c>
      <c r="B50" s="191"/>
      <c r="C50" s="191"/>
      <c r="D50" s="191"/>
      <c r="E50" s="191"/>
      <c r="F50" s="191"/>
      <c r="G50" s="192"/>
      <c r="H50" s="593">
        <v>0</v>
      </c>
      <c r="I50" s="593"/>
      <c r="J50" s="593">
        <v>0</v>
      </c>
      <c r="K50" s="593"/>
      <c r="L50" s="593">
        <v>0</v>
      </c>
      <c r="M50" s="593"/>
      <c r="N50" s="593">
        <v>0</v>
      </c>
      <c r="O50" s="593"/>
      <c r="P50" s="593">
        <v>0</v>
      </c>
      <c r="Q50" s="593"/>
      <c r="R50" s="593">
        <v>0</v>
      </c>
      <c r="S50" s="593"/>
      <c r="T50" s="593">
        <v>0</v>
      </c>
      <c r="U50" s="593"/>
      <c r="V50" s="593">
        <v>0</v>
      </c>
      <c r="W50" s="593"/>
      <c r="X50" s="593">
        <v>0</v>
      </c>
      <c r="Y50" s="593"/>
      <c r="Z50" s="587">
        <f t="shared" si="2"/>
        <v>0</v>
      </c>
      <c r="AA50" s="588"/>
      <c r="AB50" s="589"/>
    </row>
    <row r="51" spans="1:28" ht="13.5" thickBot="1" x14ac:dyDescent="0.25">
      <c r="A51" s="193" t="s">
        <v>164</v>
      </c>
      <c r="B51" s="194"/>
      <c r="C51" s="194"/>
      <c r="D51" s="194"/>
      <c r="E51" s="194"/>
      <c r="F51" s="194"/>
      <c r="G51" s="195"/>
      <c r="H51" s="629">
        <f>SUM(H47:I50)</f>
        <v>0</v>
      </c>
      <c r="I51" s="629"/>
      <c r="J51" s="629">
        <f>SUM(J47:K50)</f>
        <v>0</v>
      </c>
      <c r="K51" s="629"/>
      <c r="L51" s="629">
        <f>SUM(L47:M50)</f>
        <v>0</v>
      </c>
      <c r="M51" s="629"/>
      <c r="N51" s="629">
        <f>SUM(N47:O50)</f>
        <v>0</v>
      </c>
      <c r="O51" s="629"/>
      <c r="P51" s="629">
        <f>SUM(P47:Q50)</f>
        <v>0</v>
      </c>
      <c r="Q51" s="629"/>
      <c r="R51" s="629">
        <f>SUM(R47:S50)</f>
        <v>0</v>
      </c>
      <c r="S51" s="629"/>
      <c r="T51" s="629">
        <f>SUM(T47:U50)</f>
        <v>0</v>
      </c>
      <c r="U51" s="629"/>
      <c r="V51" s="629">
        <f>SUM(V47:W50)</f>
        <v>0</v>
      </c>
      <c r="W51" s="629"/>
      <c r="X51" s="629">
        <f>SUM(X47:Y50)</f>
        <v>0</v>
      </c>
      <c r="Y51" s="629"/>
      <c r="Z51" s="573">
        <f t="shared" si="2"/>
        <v>0</v>
      </c>
      <c r="AA51" s="574"/>
      <c r="AB51" s="575"/>
    </row>
    <row r="52" spans="1:28" ht="14.25" thickTop="1" thickBot="1" x14ac:dyDescent="0.25">
      <c r="A52" s="203" t="str">
        <f>"BALANCE WARRANTS OUTSTANDING JUNE 30, "&amp;Help!C17+1</f>
        <v>BALANCE WARRANTS OUTSTANDING JUNE 30, 2012</v>
      </c>
      <c r="B52" s="186"/>
      <c r="C52" s="186"/>
      <c r="D52" s="186"/>
      <c r="E52" s="186"/>
      <c r="F52" s="186"/>
      <c r="G52" s="204"/>
      <c r="H52" s="628">
        <f>H46-H51</f>
        <v>0</v>
      </c>
      <c r="I52" s="628"/>
      <c r="J52" s="628">
        <f>J46-J51</f>
        <v>0</v>
      </c>
      <c r="K52" s="628"/>
      <c r="L52" s="628">
        <f>L46-L51</f>
        <v>0</v>
      </c>
      <c r="M52" s="628"/>
      <c r="N52" s="628">
        <f>N46-N51</f>
        <v>0</v>
      </c>
      <c r="O52" s="628"/>
      <c r="P52" s="628">
        <f>P46-P51</f>
        <v>0</v>
      </c>
      <c r="Q52" s="628"/>
      <c r="R52" s="628">
        <f>R46-R51</f>
        <v>0</v>
      </c>
      <c r="S52" s="628"/>
      <c r="T52" s="628">
        <f>T46-T51</f>
        <v>0</v>
      </c>
      <c r="U52" s="628"/>
      <c r="V52" s="628">
        <f>V46-V51</f>
        <v>0</v>
      </c>
      <c r="W52" s="628"/>
      <c r="X52" s="628">
        <f>X46-X51</f>
        <v>0</v>
      </c>
      <c r="Y52" s="628"/>
      <c r="Z52" s="590">
        <f t="shared" si="2"/>
        <v>0</v>
      </c>
      <c r="AA52" s="591"/>
      <c r="AB52" s="592"/>
    </row>
    <row r="53" spans="1:28" ht="13.5" thickTop="1" x14ac:dyDescent="0.2">
      <c r="A53" s="157" t="str">
        <f>'Exhibit I'!A54</f>
        <v>S.A.&amp;I. Form 2651R99 Entity: City Name City, 99</v>
      </c>
      <c r="K53" s="710">
        <f ca="1">Coversheets!$BI$50</f>
        <v>41858.327887268519</v>
      </c>
      <c r="L53" s="710"/>
      <c r="M53" s="710"/>
      <c r="N53" s="205" t="str">
        <f>A53</f>
        <v>S.A.&amp;I. Form 2651R99 Entity: City Name City, 99</v>
      </c>
      <c r="Z53" s="710">
        <f ca="1">Coversheets!$BI$50</f>
        <v>41858.327887268519</v>
      </c>
      <c r="AA53" s="710"/>
      <c r="AB53" s="710"/>
    </row>
  </sheetData>
  <mergeCells count="486">
    <mergeCell ref="H48:I48"/>
    <mergeCell ref="Z49:AB49"/>
    <mergeCell ref="K53:M53"/>
    <mergeCell ref="Z53:AB53"/>
    <mergeCell ref="H51:I51"/>
    <mergeCell ref="J51:K51"/>
    <mergeCell ref="L51:M51"/>
    <mergeCell ref="N51:O51"/>
    <mergeCell ref="X51:Y51"/>
    <mergeCell ref="Z51:AB51"/>
    <mergeCell ref="P51:Q51"/>
    <mergeCell ref="R51:S51"/>
    <mergeCell ref="T51:U51"/>
    <mergeCell ref="V51:W51"/>
    <mergeCell ref="T52:U52"/>
    <mergeCell ref="V52:W52"/>
    <mergeCell ref="X52:Y52"/>
    <mergeCell ref="Z52:AB52"/>
    <mergeCell ref="H52:I52"/>
    <mergeCell ref="J52:K52"/>
    <mergeCell ref="L52:M52"/>
    <mergeCell ref="N52:O52"/>
    <mergeCell ref="P52:Q52"/>
    <mergeCell ref="R52:S52"/>
    <mergeCell ref="H50:I50"/>
    <mergeCell ref="J50:K50"/>
    <mergeCell ref="L50:M50"/>
    <mergeCell ref="N50:O50"/>
    <mergeCell ref="P50:Q50"/>
    <mergeCell ref="R50:S50"/>
    <mergeCell ref="T50:U50"/>
    <mergeCell ref="V50:W50"/>
    <mergeCell ref="X49:Y49"/>
    <mergeCell ref="X50:Y50"/>
    <mergeCell ref="H49:I49"/>
    <mergeCell ref="J49:K49"/>
    <mergeCell ref="L49:M49"/>
    <mergeCell ref="N49:O49"/>
    <mergeCell ref="P49:Q49"/>
    <mergeCell ref="R49:S49"/>
    <mergeCell ref="T49:U49"/>
    <mergeCell ref="V49:W49"/>
    <mergeCell ref="Z50:AB50"/>
    <mergeCell ref="J48:K48"/>
    <mergeCell ref="L48:M48"/>
    <mergeCell ref="N48:O48"/>
    <mergeCell ref="P48:Q48"/>
    <mergeCell ref="R48:S48"/>
    <mergeCell ref="T48:U48"/>
    <mergeCell ref="V48:W48"/>
    <mergeCell ref="X48:Y48"/>
    <mergeCell ref="Z48:AB48"/>
    <mergeCell ref="Z46:AB46"/>
    <mergeCell ref="H47:I47"/>
    <mergeCell ref="J47:K47"/>
    <mergeCell ref="L47:M47"/>
    <mergeCell ref="N47:O47"/>
    <mergeCell ref="P47:Q47"/>
    <mergeCell ref="R47:S47"/>
    <mergeCell ref="T47:U47"/>
    <mergeCell ref="V47:W47"/>
    <mergeCell ref="X47:Y47"/>
    <mergeCell ref="Z47:AB47"/>
    <mergeCell ref="H46:I46"/>
    <mergeCell ref="J46:K46"/>
    <mergeCell ref="L46:M46"/>
    <mergeCell ref="N46:O46"/>
    <mergeCell ref="P46:Q46"/>
    <mergeCell ref="R46:S46"/>
    <mergeCell ref="T46:U46"/>
    <mergeCell ref="V46:W46"/>
    <mergeCell ref="X46:Y46"/>
    <mergeCell ref="Z44:AB44"/>
    <mergeCell ref="H45:I45"/>
    <mergeCell ref="J45:K45"/>
    <mergeCell ref="L45:M45"/>
    <mergeCell ref="N45:O45"/>
    <mergeCell ref="P45:Q45"/>
    <mergeCell ref="R45:S45"/>
    <mergeCell ref="T45:U45"/>
    <mergeCell ref="V45:W45"/>
    <mergeCell ref="X45:Y45"/>
    <mergeCell ref="Z45:AB45"/>
    <mergeCell ref="H44:I44"/>
    <mergeCell ref="J44:K44"/>
    <mergeCell ref="L44:M44"/>
    <mergeCell ref="N44:O44"/>
    <mergeCell ref="P44:Q44"/>
    <mergeCell ref="R44:S44"/>
    <mergeCell ref="T44:U44"/>
    <mergeCell ref="V44:W44"/>
    <mergeCell ref="X44:Y44"/>
    <mergeCell ref="Z42:AB42"/>
    <mergeCell ref="H43:I43"/>
    <mergeCell ref="J43:K43"/>
    <mergeCell ref="L43:M43"/>
    <mergeCell ref="N43:O43"/>
    <mergeCell ref="P43:Q43"/>
    <mergeCell ref="R43:S43"/>
    <mergeCell ref="T43:U43"/>
    <mergeCell ref="V43:W43"/>
    <mergeCell ref="X43:Y43"/>
    <mergeCell ref="Z43:AB43"/>
    <mergeCell ref="H42:I42"/>
    <mergeCell ref="J42:K42"/>
    <mergeCell ref="L42:M42"/>
    <mergeCell ref="N42:O42"/>
    <mergeCell ref="P42:Q42"/>
    <mergeCell ref="R42:S42"/>
    <mergeCell ref="T42:U42"/>
    <mergeCell ref="V42:W42"/>
    <mergeCell ref="X42:Y42"/>
    <mergeCell ref="Z40:AB40"/>
    <mergeCell ref="H41:I41"/>
    <mergeCell ref="J41:K41"/>
    <mergeCell ref="L41:M41"/>
    <mergeCell ref="N41:O41"/>
    <mergeCell ref="P41:Q41"/>
    <mergeCell ref="R41:S41"/>
    <mergeCell ref="T41:U41"/>
    <mergeCell ref="V41:W41"/>
    <mergeCell ref="X41:Y41"/>
    <mergeCell ref="Z41:AB41"/>
    <mergeCell ref="H40:I40"/>
    <mergeCell ref="J40:K40"/>
    <mergeCell ref="L40:M40"/>
    <mergeCell ref="N40:O40"/>
    <mergeCell ref="P40:Q40"/>
    <mergeCell ref="R40:S40"/>
    <mergeCell ref="T40:U40"/>
    <mergeCell ref="V40:W40"/>
    <mergeCell ref="X40:Y40"/>
    <mergeCell ref="Z38:AB38"/>
    <mergeCell ref="H39:I39"/>
    <mergeCell ref="J39:K39"/>
    <mergeCell ref="L39:M39"/>
    <mergeCell ref="N39:O39"/>
    <mergeCell ref="P39:Q39"/>
    <mergeCell ref="R39:S39"/>
    <mergeCell ref="T39:U39"/>
    <mergeCell ref="V39:W39"/>
    <mergeCell ref="X39:Y39"/>
    <mergeCell ref="Z39:AB39"/>
    <mergeCell ref="H38:I38"/>
    <mergeCell ref="J38:K38"/>
    <mergeCell ref="L38:M38"/>
    <mergeCell ref="N38:O38"/>
    <mergeCell ref="P38:Q38"/>
    <mergeCell ref="R38:S38"/>
    <mergeCell ref="T38:U38"/>
    <mergeCell ref="V38:W38"/>
    <mergeCell ref="X38:Y38"/>
    <mergeCell ref="Z36:AB36"/>
    <mergeCell ref="H37:I37"/>
    <mergeCell ref="J37:K37"/>
    <mergeCell ref="L37:M37"/>
    <mergeCell ref="N37:O37"/>
    <mergeCell ref="P37:Q37"/>
    <mergeCell ref="R37:S37"/>
    <mergeCell ref="T37:U37"/>
    <mergeCell ref="V37:W37"/>
    <mergeCell ref="X37:Y37"/>
    <mergeCell ref="Z37:AB37"/>
    <mergeCell ref="H36:I36"/>
    <mergeCell ref="J36:K36"/>
    <mergeCell ref="L36:M36"/>
    <mergeCell ref="N36:O36"/>
    <mergeCell ref="P36:Q36"/>
    <mergeCell ref="R36:S36"/>
    <mergeCell ref="T36:U36"/>
    <mergeCell ref="V36:W36"/>
    <mergeCell ref="X36:Y36"/>
    <mergeCell ref="Z34:AB34"/>
    <mergeCell ref="H35:I35"/>
    <mergeCell ref="J35:K35"/>
    <mergeCell ref="L35:M35"/>
    <mergeCell ref="N35:O35"/>
    <mergeCell ref="P35:Q35"/>
    <mergeCell ref="R35:S35"/>
    <mergeCell ref="T35:U35"/>
    <mergeCell ref="V35:W35"/>
    <mergeCell ref="X35:Y35"/>
    <mergeCell ref="Z35:AB35"/>
    <mergeCell ref="H34:I34"/>
    <mergeCell ref="J34:K34"/>
    <mergeCell ref="L34:M34"/>
    <mergeCell ref="N34:O34"/>
    <mergeCell ref="P34:Q34"/>
    <mergeCell ref="R34:S34"/>
    <mergeCell ref="T34:U34"/>
    <mergeCell ref="V34:W34"/>
    <mergeCell ref="X34:Y34"/>
    <mergeCell ref="Z32:AB32"/>
    <mergeCell ref="H33:I33"/>
    <mergeCell ref="J33:K33"/>
    <mergeCell ref="L33:M33"/>
    <mergeCell ref="N33:O33"/>
    <mergeCell ref="P33:Q33"/>
    <mergeCell ref="R33:S33"/>
    <mergeCell ref="T33:U33"/>
    <mergeCell ref="V33:W33"/>
    <mergeCell ref="X33:Y33"/>
    <mergeCell ref="Z33:AB33"/>
    <mergeCell ref="H32:I32"/>
    <mergeCell ref="J32:K32"/>
    <mergeCell ref="L32:M32"/>
    <mergeCell ref="N32:O32"/>
    <mergeCell ref="P32:Q32"/>
    <mergeCell ref="R32:S32"/>
    <mergeCell ref="T32:U32"/>
    <mergeCell ref="V32:W32"/>
    <mergeCell ref="X32:Y32"/>
    <mergeCell ref="Z30:AB30"/>
    <mergeCell ref="H31:I31"/>
    <mergeCell ref="J31:K31"/>
    <mergeCell ref="L31:M31"/>
    <mergeCell ref="N31:O31"/>
    <mergeCell ref="P31:Q31"/>
    <mergeCell ref="R31:S31"/>
    <mergeCell ref="T31:U31"/>
    <mergeCell ref="V31:W31"/>
    <mergeCell ref="X31:Y31"/>
    <mergeCell ref="Z31:AB31"/>
    <mergeCell ref="H30:I30"/>
    <mergeCell ref="J30:K30"/>
    <mergeCell ref="L30:M30"/>
    <mergeCell ref="N30:O30"/>
    <mergeCell ref="P30:Q30"/>
    <mergeCell ref="R30:S30"/>
    <mergeCell ref="T30:U30"/>
    <mergeCell ref="V30:W30"/>
    <mergeCell ref="X30:Y30"/>
    <mergeCell ref="Z28:AB28"/>
    <mergeCell ref="H29:I29"/>
    <mergeCell ref="J29:K29"/>
    <mergeCell ref="L29:M29"/>
    <mergeCell ref="N29:O29"/>
    <mergeCell ref="P29:Q29"/>
    <mergeCell ref="R29:S29"/>
    <mergeCell ref="T29:U29"/>
    <mergeCell ref="V29:W29"/>
    <mergeCell ref="X29:Y29"/>
    <mergeCell ref="Z29:AB29"/>
    <mergeCell ref="H28:I28"/>
    <mergeCell ref="J28:K28"/>
    <mergeCell ref="L28:M28"/>
    <mergeCell ref="N28:O28"/>
    <mergeCell ref="P28:Q28"/>
    <mergeCell ref="R28:S28"/>
    <mergeCell ref="T28:U28"/>
    <mergeCell ref="V28:W28"/>
    <mergeCell ref="X28:Y28"/>
    <mergeCell ref="Z26:AB26"/>
    <mergeCell ref="H27:I27"/>
    <mergeCell ref="J27:K27"/>
    <mergeCell ref="L27:M27"/>
    <mergeCell ref="N27:O27"/>
    <mergeCell ref="P27:Q27"/>
    <mergeCell ref="R27:S27"/>
    <mergeCell ref="T27:U27"/>
    <mergeCell ref="V27:W27"/>
    <mergeCell ref="X27:Y27"/>
    <mergeCell ref="Z27:AB27"/>
    <mergeCell ref="H26:I26"/>
    <mergeCell ref="J26:K26"/>
    <mergeCell ref="L26:M26"/>
    <mergeCell ref="N26:O26"/>
    <mergeCell ref="P26:Q26"/>
    <mergeCell ref="R26:S26"/>
    <mergeCell ref="T26:U26"/>
    <mergeCell ref="V26:W26"/>
    <mergeCell ref="X26:Y26"/>
    <mergeCell ref="X25:Y25"/>
    <mergeCell ref="Z25:AB25"/>
    <mergeCell ref="P25:Q25"/>
    <mergeCell ref="R25:S25"/>
    <mergeCell ref="T25:U25"/>
    <mergeCell ref="V25:W25"/>
    <mergeCell ref="X24:Y24"/>
    <mergeCell ref="Z24:AB24"/>
    <mergeCell ref="T24:U24"/>
    <mergeCell ref="V24:W24"/>
    <mergeCell ref="H24:I24"/>
    <mergeCell ref="J24:K24"/>
    <mergeCell ref="L24:M24"/>
    <mergeCell ref="N24:O24"/>
    <mergeCell ref="P24:Q24"/>
    <mergeCell ref="R24:S24"/>
    <mergeCell ref="H25:I25"/>
    <mergeCell ref="J25:K25"/>
    <mergeCell ref="L25:M25"/>
    <mergeCell ref="N25:O25"/>
    <mergeCell ref="Z22:AB22"/>
    <mergeCell ref="H23:I23"/>
    <mergeCell ref="J23:K23"/>
    <mergeCell ref="L23:M23"/>
    <mergeCell ref="N23:O23"/>
    <mergeCell ref="P23:Q23"/>
    <mergeCell ref="R23:S23"/>
    <mergeCell ref="T23:U23"/>
    <mergeCell ref="V23:W23"/>
    <mergeCell ref="X23:Y23"/>
    <mergeCell ref="Z23:AB23"/>
    <mergeCell ref="H22:I22"/>
    <mergeCell ref="J22:K22"/>
    <mergeCell ref="L22:M22"/>
    <mergeCell ref="N22:O22"/>
    <mergeCell ref="P22:Q22"/>
    <mergeCell ref="R22:S22"/>
    <mergeCell ref="T22:U22"/>
    <mergeCell ref="V22:W22"/>
    <mergeCell ref="X22:Y22"/>
    <mergeCell ref="Z20:AB20"/>
    <mergeCell ref="H21:I21"/>
    <mergeCell ref="J21:K21"/>
    <mergeCell ref="L21:M21"/>
    <mergeCell ref="N21:O21"/>
    <mergeCell ref="P21:Q21"/>
    <mergeCell ref="R21:S21"/>
    <mergeCell ref="T21:U21"/>
    <mergeCell ref="V21:W21"/>
    <mergeCell ref="X21:Y21"/>
    <mergeCell ref="Z21:AB21"/>
    <mergeCell ref="H20:I20"/>
    <mergeCell ref="J20:K20"/>
    <mergeCell ref="L20:M20"/>
    <mergeCell ref="N20:O20"/>
    <mergeCell ref="P20:Q20"/>
    <mergeCell ref="R20:S20"/>
    <mergeCell ref="T20:U20"/>
    <mergeCell ref="V20:W20"/>
    <mergeCell ref="X20:Y20"/>
    <mergeCell ref="Z18:AB18"/>
    <mergeCell ref="H19:I19"/>
    <mergeCell ref="J19:K19"/>
    <mergeCell ref="L19:M19"/>
    <mergeCell ref="N19:O19"/>
    <mergeCell ref="P19:Q19"/>
    <mergeCell ref="R19:S19"/>
    <mergeCell ref="T19:U19"/>
    <mergeCell ref="V19:W19"/>
    <mergeCell ref="X19:Y19"/>
    <mergeCell ref="Z19:AB19"/>
    <mergeCell ref="H18:I18"/>
    <mergeCell ref="J18:K18"/>
    <mergeCell ref="L18:M18"/>
    <mergeCell ref="N18:O18"/>
    <mergeCell ref="P18:Q18"/>
    <mergeCell ref="R18:S18"/>
    <mergeCell ref="T18:U18"/>
    <mergeCell ref="V18:W18"/>
    <mergeCell ref="X18:Y18"/>
    <mergeCell ref="Z16:AB16"/>
    <mergeCell ref="H17:I17"/>
    <mergeCell ref="J17:K17"/>
    <mergeCell ref="L17:M17"/>
    <mergeCell ref="N17:O17"/>
    <mergeCell ref="P17:Q17"/>
    <mergeCell ref="R17:S17"/>
    <mergeCell ref="T17:U17"/>
    <mergeCell ref="V17:W17"/>
    <mergeCell ref="X17:Y17"/>
    <mergeCell ref="Z17:AB17"/>
    <mergeCell ref="H16:I16"/>
    <mergeCell ref="J16:K16"/>
    <mergeCell ref="L16:M16"/>
    <mergeCell ref="N16:O16"/>
    <mergeCell ref="P16:Q16"/>
    <mergeCell ref="R16:S16"/>
    <mergeCell ref="T16:U16"/>
    <mergeCell ref="V16:W16"/>
    <mergeCell ref="X16:Y16"/>
    <mergeCell ref="Z14:AB14"/>
    <mergeCell ref="H15:I15"/>
    <mergeCell ref="J15:K15"/>
    <mergeCell ref="L15:M15"/>
    <mergeCell ref="N15:O15"/>
    <mergeCell ref="P15:Q15"/>
    <mergeCell ref="R15:S15"/>
    <mergeCell ref="T15:U15"/>
    <mergeCell ref="V15:W15"/>
    <mergeCell ref="X15:Y15"/>
    <mergeCell ref="Z15:AB15"/>
    <mergeCell ref="H14:I14"/>
    <mergeCell ref="J14:K14"/>
    <mergeCell ref="L14:M14"/>
    <mergeCell ref="N14:O14"/>
    <mergeCell ref="P14:Q14"/>
    <mergeCell ref="R14:S14"/>
    <mergeCell ref="T14:U14"/>
    <mergeCell ref="V14:W14"/>
    <mergeCell ref="X14:Y14"/>
    <mergeCell ref="Z12:AB12"/>
    <mergeCell ref="H13:I13"/>
    <mergeCell ref="J13:K13"/>
    <mergeCell ref="L13:M13"/>
    <mergeCell ref="N13:O13"/>
    <mergeCell ref="P13:Q13"/>
    <mergeCell ref="R13:S13"/>
    <mergeCell ref="T13:U13"/>
    <mergeCell ref="V13:W13"/>
    <mergeCell ref="X13:Y13"/>
    <mergeCell ref="Z13:AB13"/>
    <mergeCell ref="H12:I12"/>
    <mergeCell ref="J12:K12"/>
    <mergeCell ref="L12:M12"/>
    <mergeCell ref="N12:O12"/>
    <mergeCell ref="P12:Q12"/>
    <mergeCell ref="R12:S12"/>
    <mergeCell ref="T12:U12"/>
    <mergeCell ref="V12:W12"/>
    <mergeCell ref="X12:Y12"/>
    <mergeCell ref="Z10:AB10"/>
    <mergeCell ref="H11:I11"/>
    <mergeCell ref="J11:K11"/>
    <mergeCell ref="L11:M11"/>
    <mergeCell ref="N11:O11"/>
    <mergeCell ref="P11:Q11"/>
    <mergeCell ref="R11:S11"/>
    <mergeCell ref="T11:U11"/>
    <mergeCell ref="V11:W11"/>
    <mergeCell ref="X11:Y11"/>
    <mergeCell ref="Z11:AB11"/>
    <mergeCell ref="H10:I10"/>
    <mergeCell ref="J10:K10"/>
    <mergeCell ref="L10:M10"/>
    <mergeCell ref="N10:O10"/>
    <mergeCell ref="P10:Q10"/>
    <mergeCell ref="R10:S10"/>
    <mergeCell ref="T10:U10"/>
    <mergeCell ref="V10:W10"/>
    <mergeCell ref="X10:Y10"/>
    <mergeCell ref="Z8:AB8"/>
    <mergeCell ref="H9:I9"/>
    <mergeCell ref="J9:K9"/>
    <mergeCell ref="L9:M9"/>
    <mergeCell ref="N9:O9"/>
    <mergeCell ref="P9:Q9"/>
    <mergeCell ref="R9:S9"/>
    <mergeCell ref="T9:U9"/>
    <mergeCell ref="V9:W9"/>
    <mergeCell ref="X9:Y9"/>
    <mergeCell ref="Z9:AB9"/>
    <mergeCell ref="H8:I8"/>
    <mergeCell ref="J8:K8"/>
    <mergeCell ref="L8:M8"/>
    <mergeCell ref="N8:O8"/>
    <mergeCell ref="P8:Q8"/>
    <mergeCell ref="R8:S8"/>
    <mergeCell ref="T8:U8"/>
    <mergeCell ref="V8:W8"/>
    <mergeCell ref="X8:Y8"/>
    <mergeCell ref="Z6:AB6"/>
    <mergeCell ref="H7:I7"/>
    <mergeCell ref="J7:K7"/>
    <mergeCell ref="L7:M7"/>
    <mergeCell ref="N7:O7"/>
    <mergeCell ref="P7:Q7"/>
    <mergeCell ref="R7:S7"/>
    <mergeCell ref="T7:U7"/>
    <mergeCell ref="V7:W7"/>
    <mergeCell ref="X7:Y7"/>
    <mergeCell ref="Z7:AB7"/>
    <mergeCell ref="H6:I6"/>
    <mergeCell ref="J6:K6"/>
    <mergeCell ref="L6:M6"/>
    <mergeCell ref="N6:O6"/>
    <mergeCell ref="P6:Q6"/>
    <mergeCell ref="R6:S6"/>
    <mergeCell ref="T6:U6"/>
    <mergeCell ref="V6:W6"/>
    <mergeCell ref="X6:Y6"/>
    <mergeCell ref="A1:M1"/>
    <mergeCell ref="N1:AB1"/>
    <mergeCell ref="A2:M2"/>
    <mergeCell ref="N2:AB2"/>
    <mergeCell ref="H5:I5"/>
    <mergeCell ref="J5:K5"/>
    <mergeCell ref="X5:Y5"/>
    <mergeCell ref="Z5:AB5"/>
    <mergeCell ref="L5:M5"/>
    <mergeCell ref="N5:O5"/>
    <mergeCell ref="P5:Q5"/>
    <mergeCell ref="R5:S5"/>
    <mergeCell ref="T5:U5"/>
    <mergeCell ref="V5:W5"/>
  </mergeCells>
  <phoneticPr fontId="1" type="noConversion"/>
  <pageMargins left="0.25" right="0.25" top="0.75" bottom="0.75" header="0.3" footer="0.3"/>
  <pageSetup orientation="portrait"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3"/>
  <sheetViews>
    <sheetView zoomScaleNormal="100" workbookViewId="0">
      <selection activeCell="H10" sqref="H10:I10"/>
    </sheetView>
  </sheetViews>
  <sheetFormatPr defaultColWidth="9.33203125" defaultRowHeight="12.75" x14ac:dyDescent="0.2"/>
  <cols>
    <col min="1" max="13" width="10.5" style="179" customWidth="1"/>
    <col min="14" max="28" width="9.5" style="179" customWidth="1"/>
    <col min="29" max="16384" width="9.33203125" style="179"/>
  </cols>
  <sheetData>
    <row r="1" spans="1:28" s="206" customFormat="1" ht="15" x14ac:dyDescent="0.25">
      <c r="A1" s="632" t="str">
        <f>"ENTERPRISE FUND ACCOUNTS COVERING THE PERIOD JULY 1, "&amp;Help!C17&amp;", to JUNE 30, "&amp;Help!C17+1</f>
        <v>ENTERPRISE FUND ACCOUNTS COVERING THE PERIOD JULY 1, 2011, to JUNE 30, 2012</v>
      </c>
      <c r="B1" s="632"/>
      <c r="C1" s="632"/>
      <c r="D1" s="632"/>
      <c r="E1" s="632"/>
      <c r="F1" s="632"/>
      <c r="G1" s="632"/>
      <c r="H1" s="632"/>
      <c r="I1" s="632"/>
      <c r="J1" s="632"/>
      <c r="K1" s="632"/>
      <c r="L1" s="632"/>
      <c r="M1" s="632"/>
      <c r="N1" s="632" t="str">
        <f>A1</f>
        <v>ENTERPRISE FUND ACCOUNTS COVERING THE PERIOD JULY 1, 2011, to JUNE 30, 2012</v>
      </c>
      <c r="O1" s="632"/>
      <c r="P1" s="632"/>
      <c r="Q1" s="632"/>
      <c r="R1" s="632"/>
      <c r="S1" s="632"/>
      <c r="T1" s="632"/>
      <c r="U1" s="632"/>
      <c r="V1" s="632"/>
      <c r="W1" s="632"/>
      <c r="X1" s="632"/>
      <c r="Y1" s="632"/>
      <c r="Z1" s="632"/>
      <c r="AA1" s="632"/>
      <c r="AB1" s="632"/>
    </row>
    <row r="2" spans="1:28" s="206" customFormat="1" ht="15" x14ac:dyDescent="0.25">
      <c r="A2" s="632" t="str">
        <f>"ESTIMATE OF NEEDS FOR "&amp;Help!C17+1&amp;"-"&amp;Help!C17+2</f>
        <v>ESTIMATE OF NEEDS FOR 2012-2013</v>
      </c>
      <c r="B2" s="632"/>
      <c r="C2" s="632"/>
      <c r="D2" s="632"/>
      <c r="E2" s="632"/>
      <c r="F2" s="632"/>
      <c r="G2" s="632"/>
      <c r="H2" s="632"/>
      <c r="I2" s="632"/>
      <c r="J2" s="632"/>
      <c r="K2" s="632"/>
      <c r="L2" s="632"/>
      <c r="M2" s="632"/>
      <c r="N2" s="632" t="str">
        <f>A2</f>
        <v>ESTIMATE OF NEEDS FOR 2012-2013</v>
      </c>
      <c r="O2" s="632"/>
      <c r="P2" s="632"/>
      <c r="Q2" s="632"/>
      <c r="R2" s="632"/>
      <c r="S2" s="632"/>
      <c r="T2" s="632"/>
      <c r="U2" s="632"/>
      <c r="V2" s="632"/>
      <c r="W2" s="632"/>
      <c r="X2" s="632"/>
      <c r="Y2" s="632"/>
      <c r="Z2" s="632"/>
      <c r="AA2" s="632"/>
      <c r="AB2" s="632"/>
    </row>
    <row r="3" spans="1:28" ht="13.5" thickBot="1" x14ac:dyDescent="0.25">
      <c r="A3" s="81" t="s">
        <v>423</v>
      </c>
      <c r="B3" s="81"/>
      <c r="C3" s="81"/>
      <c r="D3" s="81"/>
      <c r="E3" s="81"/>
      <c r="F3" s="81"/>
      <c r="G3" s="81"/>
      <c r="H3" s="81"/>
      <c r="I3" s="81"/>
      <c r="J3" s="81"/>
      <c r="K3" s="81"/>
      <c r="L3" s="81"/>
      <c r="M3" s="121" t="s">
        <v>29</v>
      </c>
      <c r="N3" s="81" t="s">
        <v>423</v>
      </c>
      <c r="O3" s="81"/>
      <c r="P3" s="81"/>
      <c r="Q3" s="81"/>
      <c r="R3" s="81"/>
      <c r="S3" s="81"/>
      <c r="T3" s="81"/>
      <c r="U3" s="81"/>
      <c r="V3" s="81"/>
      <c r="W3" s="81"/>
      <c r="X3" s="81"/>
      <c r="Y3" s="81"/>
      <c r="Z3" s="121"/>
      <c r="AB3" s="121">
        <v>1</v>
      </c>
    </row>
    <row r="4" spans="1:28" ht="13.5" thickTop="1" x14ac:dyDescent="0.2">
      <c r="A4" s="180" t="s">
        <v>424</v>
      </c>
      <c r="B4" s="181"/>
      <c r="C4" s="181"/>
      <c r="D4" s="181"/>
      <c r="E4" s="181"/>
      <c r="F4" s="181"/>
      <c r="G4" s="181"/>
      <c r="H4" s="181"/>
      <c r="I4" s="181"/>
      <c r="J4" s="181"/>
      <c r="K4" s="181"/>
      <c r="L4" s="181"/>
      <c r="M4" s="182"/>
      <c r="N4" s="180"/>
      <c r="O4" s="181"/>
      <c r="P4" s="181"/>
      <c r="Q4" s="181"/>
      <c r="R4" s="181"/>
      <c r="S4" s="181"/>
      <c r="T4" s="181"/>
      <c r="U4" s="181"/>
      <c r="V4" s="181"/>
      <c r="W4" s="181"/>
      <c r="X4" s="181"/>
      <c r="Y4" s="181"/>
      <c r="Z4" s="181"/>
      <c r="AA4" s="181"/>
      <c r="AB4" s="182"/>
    </row>
    <row r="5" spans="1:28" ht="13.5" thickBot="1" x14ac:dyDescent="0.25">
      <c r="A5" s="183"/>
      <c r="B5" s="184"/>
      <c r="C5" s="184"/>
      <c r="D5" s="184"/>
      <c r="E5" s="184"/>
      <c r="F5" s="184"/>
      <c r="G5" s="184"/>
      <c r="H5" s="700" t="s">
        <v>413</v>
      </c>
      <c r="I5" s="700"/>
      <c r="J5" s="700" t="s">
        <v>413</v>
      </c>
      <c r="K5" s="700"/>
      <c r="L5" s="700" t="s">
        <v>413</v>
      </c>
      <c r="M5" s="701"/>
      <c r="N5" s="702" t="s">
        <v>413</v>
      </c>
      <c r="O5" s="700"/>
      <c r="P5" s="700" t="s">
        <v>413</v>
      </c>
      <c r="Q5" s="700"/>
      <c r="R5" s="700" t="s">
        <v>413</v>
      </c>
      <c r="S5" s="700"/>
      <c r="T5" s="700" t="s">
        <v>413</v>
      </c>
      <c r="U5" s="700"/>
      <c r="V5" s="700" t="s">
        <v>413</v>
      </c>
      <c r="W5" s="700"/>
      <c r="X5" s="700" t="s">
        <v>413</v>
      </c>
      <c r="Y5" s="700"/>
      <c r="Z5" s="700"/>
      <c r="AA5" s="700"/>
      <c r="AB5" s="701"/>
    </row>
    <row r="6" spans="1:28" ht="14.25" thickTop="1" thickBot="1" x14ac:dyDescent="0.25">
      <c r="A6" s="122" t="str">
        <f>"Schedule 1, Current Balance Sheet - June 30, "&amp;Help!C17+1</f>
        <v>Schedule 1, Current Balance Sheet - June 30, 2012</v>
      </c>
      <c r="B6" s="123"/>
      <c r="C6" s="123"/>
      <c r="D6" s="123"/>
      <c r="E6" s="123"/>
      <c r="F6" s="123"/>
      <c r="G6" s="123"/>
      <c r="H6" s="623" t="str">
        <f>Help!C17&amp;"-"&amp;Help!C17+1</f>
        <v>2011-2012</v>
      </c>
      <c r="I6" s="623"/>
      <c r="J6" s="623" t="str">
        <f>$H$6</f>
        <v>2011-2012</v>
      </c>
      <c r="K6" s="623"/>
      <c r="L6" s="623" t="str">
        <f>$H$6</f>
        <v>2011-2012</v>
      </c>
      <c r="M6" s="623"/>
      <c r="N6" s="652" t="str">
        <f>$H$6</f>
        <v>2011-2012</v>
      </c>
      <c r="O6" s="623"/>
      <c r="P6" s="623" t="str">
        <f>$H$6</f>
        <v>2011-2012</v>
      </c>
      <c r="Q6" s="623"/>
      <c r="R6" s="623" t="str">
        <f>$H$6</f>
        <v>2011-2012</v>
      </c>
      <c r="S6" s="623"/>
      <c r="T6" s="623" t="str">
        <f>$H$6</f>
        <v>2011-2012</v>
      </c>
      <c r="U6" s="623"/>
      <c r="V6" s="623" t="str">
        <f>$H$6</f>
        <v>2011-2012</v>
      </c>
      <c r="W6" s="623"/>
      <c r="X6" s="623" t="str">
        <f>$H$6</f>
        <v>2011-2012</v>
      </c>
      <c r="Y6" s="623"/>
      <c r="Z6" s="703"/>
      <c r="AA6" s="703"/>
      <c r="AB6" s="704"/>
    </row>
    <row r="7" spans="1:28" ht="14.25" thickTop="1" thickBot="1" x14ac:dyDescent="0.25">
      <c r="A7" s="185" t="s">
        <v>414</v>
      </c>
      <c r="B7" s="186"/>
      <c r="C7" s="186"/>
      <c r="D7" s="186"/>
      <c r="E7" s="186"/>
      <c r="F7" s="186"/>
      <c r="G7" s="186"/>
      <c r="H7" s="703" t="s">
        <v>40</v>
      </c>
      <c r="I7" s="703"/>
      <c r="J7" s="703" t="s">
        <v>40</v>
      </c>
      <c r="K7" s="703"/>
      <c r="L7" s="703" t="s">
        <v>40</v>
      </c>
      <c r="M7" s="704"/>
      <c r="N7" s="703" t="s">
        <v>40</v>
      </c>
      <c r="O7" s="703"/>
      <c r="P7" s="703" t="s">
        <v>40</v>
      </c>
      <c r="Q7" s="703"/>
      <c r="R7" s="703" t="s">
        <v>40</v>
      </c>
      <c r="S7" s="703"/>
      <c r="T7" s="703" t="s">
        <v>40</v>
      </c>
      <c r="U7" s="703"/>
      <c r="V7" s="703" t="s">
        <v>40</v>
      </c>
      <c r="W7" s="703"/>
      <c r="X7" s="703" t="s">
        <v>40</v>
      </c>
      <c r="Y7" s="703"/>
      <c r="Z7" s="705" t="s">
        <v>51</v>
      </c>
      <c r="AA7" s="703"/>
      <c r="AB7" s="704"/>
    </row>
    <row r="8" spans="1:28" ht="13.5" thickTop="1" x14ac:dyDescent="0.2">
      <c r="A8" s="180" t="s">
        <v>41</v>
      </c>
      <c r="B8" s="181"/>
      <c r="C8" s="181"/>
      <c r="D8" s="181"/>
      <c r="E8" s="181"/>
      <c r="F8" s="181"/>
      <c r="G8" s="182"/>
      <c r="H8" s="709"/>
      <c r="I8" s="709"/>
      <c r="J8" s="709"/>
      <c r="K8" s="709"/>
      <c r="L8" s="709"/>
      <c r="M8" s="709"/>
      <c r="N8" s="709"/>
      <c r="O8" s="709"/>
      <c r="P8" s="709"/>
      <c r="Q8" s="709"/>
      <c r="R8" s="709"/>
      <c r="S8" s="709"/>
      <c r="T8" s="709"/>
      <c r="U8" s="709"/>
      <c r="V8" s="709"/>
      <c r="W8" s="709"/>
      <c r="X8" s="709"/>
      <c r="Y8" s="709"/>
      <c r="Z8" s="706"/>
      <c r="AA8" s="707"/>
      <c r="AB8" s="708"/>
    </row>
    <row r="9" spans="1:28" x14ac:dyDescent="0.2">
      <c r="A9" s="187" t="str">
        <f>"Cash Balance June 30, "&amp;Help!C17+1</f>
        <v>Cash Balance June 30, 2012</v>
      </c>
      <c r="B9" s="188"/>
      <c r="C9" s="188"/>
      <c r="D9" s="188"/>
      <c r="E9" s="188"/>
      <c r="F9" s="188"/>
      <c r="G9" s="189"/>
      <c r="H9" s="624">
        <f>H34</f>
        <v>0</v>
      </c>
      <c r="I9" s="624"/>
      <c r="J9" s="624">
        <f>J34</f>
        <v>0</v>
      </c>
      <c r="K9" s="624"/>
      <c r="L9" s="624">
        <f>L34</f>
        <v>0</v>
      </c>
      <c r="M9" s="624"/>
      <c r="N9" s="624">
        <f>N34</f>
        <v>0</v>
      </c>
      <c r="O9" s="624"/>
      <c r="P9" s="624">
        <f>P34</f>
        <v>0</v>
      </c>
      <c r="Q9" s="624"/>
      <c r="R9" s="624">
        <f>R34</f>
        <v>0</v>
      </c>
      <c r="S9" s="624"/>
      <c r="T9" s="624">
        <f>T34</f>
        <v>0</v>
      </c>
      <c r="U9" s="624"/>
      <c r="V9" s="624">
        <f>V34</f>
        <v>0</v>
      </c>
      <c r="W9" s="624"/>
      <c r="X9" s="624">
        <f>X34</f>
        <v>0</v>
      </c>
      <c r="Y9" s="624"/>
      <c r="Z9" s="696">
        <f>SUM(H9:Y9)</f>
        <v>0</v>
      </c>
      <c r="AA9" s="697"/>
      <c r="AB9" s="698"/>
    </row>
    <row r="10" spans="1:28" x14ac:dyDescent="0.2">
      <c r="A10" s="190" t="s">
        <v>42</v>
      </c>
      <c r="B10" s="191"/>
      <c r="C10" s="191"/>
      <c r="D10" s="191"/>
      <c r="E10" s="191"/>
      <c r="F10" s="191"/>
      <c r="G10" s="192"/>
      <c r="H10" s="593">
        <v>0</v>
      </c>
      <c r="I10" s="593"/>
      <c r="J10" s="593">
        <v>0</v>
      </c>
      <c r="K10" s="593"/>
      <c r="L10" s="593">
        <v>0</v>
      </c>
      <c r="M10" s="593"/>
      <c r="N10" s="593">
        <v>0</v>
      </c>
      <c r="O10" s="593"/>
      <c r="P10" s="593">
        <v>0</v>
      </c>
      <c r="Q10" s="593"/>
      <c r="R10" s="593">
        <v>0</v>
      </c>
      <c r="S10" s="593"/>
      <c r="T10" s="593">
        <v>0</v>
      </c>
      <c r="U10" s="593"/>
      <c r="V10" s="593">
        <v>0</v>
      </c>
      <c r="W10" s="593"/>
      <c r="X10" s="593">
        <v>0</v>
      </c>
      <c r="Y10" s="593"/>
      <c r="Z10" s="587">
        <f>SUM(H10:Y10)</f>
        <v>0</v>
      </c>
      <c r="AA10" s="588"/>
      <c r="AB10" s="589"/>
    </row>
    <row r="11" spans="1:28" ht="13.5" thickBot="1" x14ac:dyDescent="0.25">
      <c r="A11" s="193" t="s">
        <v>43</v>
      </c>
      <c r="B11" s="194"/>
      <c r="C11" s="194"/>
      <c r="D11" s="194"/>
      <c r="E11" s="194"/>
      <c r="F11" s="194"/>
      <c r="G11" s="195"/>
      <c r="H11" s="629">
        <f>SUM(H9:I10)</f>
        <v>0</v>
      </c>
      <c r="I11" s="629"/>
      <c r="J11" s="629">
        <f>SUM(J9:K10)</f>
        <v>0</v>
      </c>
      <c r="K11" s="629"/>
      <c r="L11" s="629">
        <f>SUM(L9:M10)</f>
        <v>0</v>
      </c>
      <c r="M11" s="629"/>
      <c r="N11" s="629">
        <f>SUM(N9:O10)</f>
        <v>0</v>
      </c>
      <c r="O11" s="629"/>
      <c r="P11" s="629">
        <f>SUM(P9:Q10)</f>
        <v>0</v>
      </c>
      <c r="Q11" s="629"/>
      <c r="R11" s="629">
        <f>SUM(R9:S10)</f>
        <v>0</v>
      </c>
      <c r="S11" s="629"/>
      <c r="T11" s="629">
        <f>SUM(T9:U10)</f>
        <v>0</v>
      </c>
      <c r="U11" s="629"/>
      <c r="V11" s="629">
        <f>SUM(V9:W10)</f>
        <v>0</v>
      </c>
      <c r="W11" s="629"/>
      <c r="X11" s="629">
        <f>SUM(X9:Y10)</f>
        <v>0</v>
      </c>
      <c r="Y11" s="629"/>
      <c r="Z11" s="573">
        <f>SUM(Z9:AB10)</f>
        <v>0</v>
      </c>
      <c r="AA11" s="574"/>
      <c r="AB11" s="575"/>
    </row>
    <row r="12" spans="1:28" ht="13.5" thickTop="1" x14ac:dyDescent="0.2">
      <c r="A12" s="180" t="s">
        <v>44</v>
      </c>
      <c r="B12" s="181"/>
      <c r="C12" s="181"/>
      <c r="D12" s="181"/>
      <c r="E12" s="181"/>
      <c r="F12" s="181"/>
      <c r="G12" s="182"/>
      <c r="H12" s="692"/>
      <c r="I12" s="692"/>
      <c r="J12" s="692"/>
      <c r="K12" s="692"/>
      <c r="L12" s="692"/>
      <c r="M12" s="692"/>
      <c r="N12" s="692"/>
      <c r="O12" s="692"/>
      <c r="P12" s="692"/>
      <c r="Q12" s="692"/>
      <c r="R12" s="692"/>
      <c r="S12" s="692"/>
      <c r="T12" s="692"/>
      <c r="U12" s="692"/>
      <c r="V12" s="692"/>
      <c r="W12" s="692"/>
      <c r="X12" s="692"/>
      <c r="Y12" s="692"/>
      <c r="Z12" s="693"/>
      <c r="AA12" s="694"/>
      <c r="AB12" s="695"/>
    </row>
    <row r="13" spans="1:28" x14ac:dyDescent="0.2">
      <c r="A13" s="187" t="s">
        <v>45</v>
      </c>
      <c r="B13" s="188"/>
      <c r="C13" s="188"/>
      <c r="D13" s="188"/>
      <c r="E13" s="188"/>
      <c r="F13" s="188"/>
      <c r="G13" s="189"/>
      <c r="H13" s="624">
        <f>H35</f>
        <v>0</v>
      </c>
      <c r="I13" s="624"/>
      <c r="J13" s="624">
        <f>J35</f>
        <v>0</v>
      </c>
      <c r="K13" s="624"/>
      <c r="L13" s="624">
        <f>L35</f>
        <v>0</v>
      </c>
      <c r="M13" s="624"/>
      <c r="N13" s="624">
        <f>N35</f>
        <v>0</v>
      </c>
      <c r="O13" s="624"/>
      <c r="P13" s="624">
        <f>P35</f>
        <v>0</v>
      </c>
      <c r="Q13" s="624"/>
      <c r="R13" s="624">
        <f>R35</f>
        <v>0</v>
      </c>
      <c r="S13" s="624"/>
      <c r="T13" s="624">
        <f>T35</f>
        <v>0</v>
      </c>
      <c r="U13" s="624"/>
      <c r="V13" s="624">
        <f>V35</f>
        <v>0</v>
      </c>
      <c r="W13" s="624"/>
      <c r="X13" s="624">
        <f>X35</f>
        <v>0</v>
      </c>
      <c r="Y13" s="624"/>
      <c r="Z13" s="696">
        <f>SUM(H13:Y13)</f>
        <v>0</v>
      </c>
      <c r="AA13" s="697"/>
      <c r="AB13" s="698"/>
    </row>
    <row r="14" spans="1:28" x14ac:dyDescent="0.2">
      <c r="A14" s="196" t="s">
        <v>46</v>
      </c>
      <c r="B14" s="191"/>
      <c r="C14" s="191"/>
      <c r="D14" s="191"/>
      <c r="E14" s="191"/>
      <c r="F14" s="191"/>
      <c r="G14" s="192"/>
      <c r="H14" s="593">
        <v>0</v>
      </c>
      <c r="I14" s="593"/>
      <c r="J14" s="593">
        <v>0</v>
      </c>
      <c r="K14" s="593"/>
      <c r="L14" s="593">
        <v>0</v>
      </c>
      <c r="M14" s="593"/>
      <c r="N14" s="593">
        <v>0</v>
      </c>
      <c r="O14" s="593"/>
      <c r="P14" s="593">
        <v>0</v>
      </c>
      <c r="Q14" s="593"/>
      <c r="R14" s="593">
        <v>0</v>
      </c>
      <c r="S14" s="593"/>
      <c r="T14" s="593">
        <v>0</v>
      </c>
      <c r="U14" s="593"/>
      <c r="V14" s="593">
        <v>0</v>
      </c>
      <c r="W14" s="593"/>
      <c r="X14" s="593">
        <v>0</v>
      </c>
      <c r="Y14" s="593"/>
      <c r="Z14" s="587">
        <f>SUM(H14:Y14)</f>
        <v>0</v>
      </c>
      <c r="AA14" s="588"/>
      <c r="AB14" s="589"/>
    </row>
    <row r="15" spans="1:28" x14ac:dyDescent="0.2">
      <c r="A15" s="196" t="s">
        <v>47</v>
      </c>
      <c r="B15" s="191"/>
      <c r="C15" s="191"/>
      <c r="D15" s="191"/>
      <c r="E15" s="191"/>
      <c r="F15" s="191"/>
      <c r="G15" s="192"/>
      <c r="H15" s="625">
        <f>H37</f>
        <v>0</v>
      </c>
      <c r="I15" s="625"/>
      <c r="J15" s="625">
        <f>J37</f>
        <v>0</v>
      </c>
      <c r="K15" s="625"/>
      <c r="L15" s="625">
        <f>L37</f>
        <v>0</v>
      </c>
      <c r="M15" s="625"/>
      <c r="N15" s="625">
        <f>N37</f>
        <v>0</v>
      </c>
      <c r="O15" s="625"/>
      <c r="P15" s="625">
        <f>P37</f>
        <v>0</v>
      </c>
      <c r="Q15" s="625"/>
      <c r="R15" s="625">
        <f>R37</f>
        <v>0</v>
      </c>
      <c r="S15" s="625"/>
      <c r="T15" s="625">
        <f>T37</f>
        <v>0</v>
      </c>
      <c r="U15" s="625"/>
      <c r="V15" s="625">
        <f>V37</f>
        <v>0</v>
      </c>
      <c r="W15" s="625"/>
      <c r="X15" s="625">
        <f>X37</f>
        <v>0</v>
      </c>
      <c r="Y15" s="625"/>
      <c r="Z15" s="587">
        <f>SUM(H15:Y15)</f>
        <v>0</v>
      </c>
      <c r="AA15" s="588"/>
      <c r="AB15" s="589"/>
    </row>
    <row r="16" spans="1:28" ht="13.5" thickBot="1" x14ac:dyDescent="0.25">
      <c r="A16" s="193" t="s">
        <v>48</v>
      </c>
      <c r="B16" s="194"/>
      <c r="C16" s="194"/>
      <c r="D16" s="194"/>
      <c r="E16" s="194"/>
      <c r="F16" s="194"/>
      <c r="G16" s="195"/>
      <c r="H16" s="602">
        <f>SUM(H13:I15)</f>
        <v>0</v>
      </c>
      <c r="I16" s="602"/>
      <c r="J16" s="602">
        <f>SUM(J13:K15)</f>
        <v>0</v>
      </c>
      <c r="K16" s="602"/>
      <c r="L16" s="602">
        <f>SUM(L13:M15)</f>
        <v>0</v>
      </c>
      <c r="M16" s="602"/>
      <c r="N16" s="602">
        <f t="shared" ref="N16:X16" si="0">SUM(N13:O15)</f>
        <v>0</v>
      </c>
      <c r="O16" s="602"/>
      <c r="P16" s="602">
        <f t="shared" si="0"/>
        <v>0</v>
      </c>
      <c r="Q16" s="602"/>
      <c r="R16" s="602">
        <f t="shared" si="0"/>
        <v>0</v>
      </c>
      <c r="S16" s="602"/>
      <c r="T16" s="602">
        <f t="shared" si="0"/>
        <v>0</v>
      </c>
      <c r="U16" s="602"/>
      <c r="V16" s="602">
        <f t="shared" si="0"/>
        <v>0</v>
      </c>
      <c r="W16" s="602"/>
      <c r="X16" s="602">
        <f t="shared" si="0"/>
        <v>0</v>
      </c>
      <c r="Y16" s="602"/>
      <c r="Z16" s="587">
        <f>SUM(H16:Y16)</f>
        <v>0</v>
      </c>
      <c r="AA16" s="588"/>
      <c r="AB16" s="589"/>
    </row>
    <row r="17" spans="1:28" ht="13.5" thickTop="1" x14ac:dyDescent="0.2">
      <c r="A17" s="197" t="str">
        <f>"CASH FUND BALANCE JUNE 30, "&amp;Help!C17+1</f>
        <v>CASH FUND BALANCE JUNE 30, 2012</v>
      </c>
      <c r="B17" s="198"/>
      <c r="C17" s="198"/>
      <c r="D17" s="198"/>
      <c r="E17" s="198"/>
      <c r="F17" s="198"/>
      <c r="G17" s="199"/>
      <c r="H17" s="624">
        <f>H11-H16</f>
        <v>0</v>
      </c>
      <c r="I17" s="624"/>
      <c r="J17" s="624">
        <f>J11-J16</f>
        <v>0</v>
      </c>
      <c r="K17" s="624"/>
      <c r="L17" s="624">
        <f>L11-L16</f>
        <v>0</v>
      </c>
      <c r="M17" s="624"/>
      <c r="N17" s="624">
        <f>N11-N16</f>
        <v>0</v>
      </c>
      <c r="O17" s="624"/>
      <c r="P17" s="624">
        <f>P11-P16</f>
        <v>0</v>
      </c>
      <c r="Q17" s="624"/>
      <c r="R17" s="624">
        <f>R11-R16</f>
        <v>0</v>
      </c>
      <c r="S17" s="624"/>
      <c r="T17" s="624">
        <f>T11-T16</f>
        <v>0</v>
      </c>
      <c r="U17" s="624"/>
      <c r="V17" s="624">
        <f>V11-V16</f>
        <v>0</v>
      </c>
      <c r="W17" s="624"/>
      <c r="X17" s="624">
        <f>X11-X16</f>
        <v>0</v>
      </c>
      <c r="Y17" s="624"/>
      <c r="Z17" s="567">
        <f>SUM(H17:Y17)</f>
        <v>0</v>
      </c>
      <c r="AA17" s="568"/>
      <c r="AB17" s="569"/>
    </row>
    <row r="18" spans="1:28" ht="13.5" thickBot="1" x14ac:dyDescent="0.25">
      <c r="A18" s="193" t="s">
        <v>49</v>
      </c>
      <c r="B18" s="194"/>
      <c r="C18" s="194"/>
      <c r="D18" s="194"/>
      <c r="E18" s="194"/>
      <c r="F18" s="194"/>
      <c r="G18" s="195"/>
      <c r="H18" s="602">
        <f>H16+H17</f>
        <v>0</v>
      </c>
      <c r="I18" s="602"/>
      <c r="J18" s="602">
        <f>J16+J17</f>
        <v>0</v>
      </c>
      <c r="K18" s="602"/>
      <c r="L18" s="602">
        <f>L16+L17</f>
        <v>0</v>
      </c>
      <c r="M18" s="602"/>
      <c r="N18" s="602">
        <f>N16+N17</f>
        <v>0</v>
      </c>
      <c r="O18" s="602"/>
      <c r="P18" s="602">
        <f>P16+P17</f>
        <v>0</v>
      </c>
      <c r="Q18" s="602"/>
      <c r="R18" s="602">
        <f>R16+R17</f>
        <v>0</v>
      </c>
      <c r="S18" s="602"/>
      <c r="T18" s="602">
        <f>T16+T17</f>
        <v>0</v>
      </c>
      <c r="U18" s="602"/>
      <c r="V18" s="602">
        <f>V16+V17</f>
        <v>0</v>
      </c>
      <c r="W18" s="602"/>
      <c r="X18" s="602">
        <f>X16+X17</f>
        <v>0</v>
      </c>
      <c r="Y18" s="602"/>
      <c r="Z18" s="573">
        <f>Z16+Z17</f>
        <v>0</v>
      </c>
      <c r="AA18" s="574"/>
      <c r="AB18" s="575"/>
    </row>
    <row r="19" spans="1:28" ht="14.25" thickTop="1" thickBot="1" x14ac:dyDescent="0.25">
      <c r="H19" s="690"/>
      <c r="I19" s="690"/>
      <c r="J19" s="690"/>
      <c r="K19" s="690"/>
      <c r="L19" s="690"/>
      <c r="M19" s="690"/>
      <c r="N19" s="690"/>
      <c r="O19" s="690"/>
      <c r="P19" s="690"/>
      <c r="Q19" s="690"/>
      <c r="R19" s="690"/>
      <c r="S19" s="690"/>
      <c r="T19" s="690"/>
      <c r="U19" s="690"/>
      <c r="V19" s="690"/>
      <c r="W19" s="690"/>
      <c r="X19" s="690"/>
      <c r="Y19" s="690"/>
      <c r="Z19" s="691"/>
      <c r="AA19" s="691"/>
      <c r="AB19" s="691"/>
    </row>
    <row r="20" spans="1:28" ht="14.25" thickTop="1" thickBot="1" x14ac:dyDescent="0.25">
      <c r="A20" s="185" t="s">
        <v>425</v>
      </c>
      <c r="B20" s="186"/>
      <c r="C20" s="186"/>
      <c r="D20" s="186"/>
      <c r="E20" s="186"/>
      <c r="F20" s="186"/>
      <c r="G20" s="186"/>
      <c r="H20" s="623" t="str">
        <f>$H$6</f>
        <v>2011-2012</v>
      </c>
      <c r="I20" s="623"/>
      <c r="J20" s="623" t="str">
        <f>$H$6</f>
        <v>2011-2012</v>
      </c>
      <c r="K20" s="623"/>
      <c r="L20" s="623" t="str">
        <f>$H$6</f>
        <v>2011-2012</v>
      </c>
      <c r="M20" s="623"/>
      <c r="N20" s="652" t="str">
        <f>$H$6</f>
        <v>2011-2012</v>
      </c>
      <c r="O20" s="623"/>
      <c r="P20" s="623" t="str">
        <f>$H$6</f>
        <v>2011-2012</v>
      </c>
      <c r="Q20" s="623"/>
      <c r="R20" s="623" t="str">
        <f>$H$6</f>
        <v>2011-2012</v>
      </c>
      <c r="S20" s="623"/>
      <c r="T20" s="623" t="str">
        <f>$H$6</f>
        <v>2011-2012</v>
      </c>
      <c r="U20" s="623"/>
      <c r="V20" s="623" t="str">
        <f>$H$6</f>
        <v>2011-2012</v>
      </c>
      <c r="W20" s="623"/>
      <c r="X20" s="623" t="str">
        <f>$H$6</f>
        <v>2011-2012</v>
      </c>
      <c r="Y20" s="623"/>
      <c r="Z20" s="591"/>
      <c r="AA20" s="591"/>
      <c r="AB20" s="592"/>
    </row>
    <row r="21" spans="1:28" ht="14.25" thickTop="1" thickBot="1" x14ac:dyDescent="0.25">
      <c r="A21" s="185" t="s">
        <v>414</v>
      </c>
      <c r="B21" s="186"/>
      <c r="C21" s="186"/>
      <c r="D21" s="186"/>
      <c r="E21" s="186"/>
      <c r="F21" s="186"/>
      <c r="G21" s="186"/>
      <c r="H21" s="591" t="s">
        <v>40</v>
      </c>
      <c r="I21" s="591"/>
      <c r="J21" s="591" t="s">
        <v>40</v>
      </c>
      <c r="K21" s="591"/>
      <c r="L21" s="591" t="s">
        <v>40</v>
      </c>
      <c r="M21" s="592"/>
      <c r="N21" s="591" t="s">
        <v>40</v>
      </c>
      <c r="O21" s="591"/>
      <c r="P21" s="591" t="s">
        <v>40</v>
      </c>
      <c r="Q21" s="591"/>
      <c r="R21" s="591" t="s">
        <v>40</v>
      </c>
      <c r="S21" s="591"/>
      <c r="T21" s="591" t="s">
        <v>40</v>
      </c>
      <c r="U21" s="591"/>
      <c r="V21" s="591" t="s">
        <v>40</v>
      </c>
      <c r="W21" s="591"/>
      <c r="X21" s="591" t="s">
        <v>40</v>
      </c>
      <c r="Y21" s="591"/>
      <c r="Z21" s="590" t="s">
        <v>158</v>
      </c>
      <c r="AA21" s="591"/>
      <c r="AB21" s="592"/>
    </row>
    <row r="22" spans="1:28" ht="13.5" thickTop="1" x14ac:dyDescent="0.2">
      <c r="A22" s="200" t="str">
        <f>"Cash Balance Reported to Excise Board 6-30-"&amp;Help!C17+1</f>
        <v>Cash Balance Reported to Excise Board 6-30-2012</v>
      </c>
      <c r="B22" s="198"/>
      <c r="C22" s="198"/>
      <c r="D22" s="198"/>
      <c r="E22" s="198"/>
      <c r="F22" s="198"/>
      <c r="G22" s="199"/>
      <c r="H22" s="599">
        <v>0</v>
      </c>
      <c r="I22" s="599"/>
      <c r="J22" s="599">
        <v>0</v>
      </c>
      <c r="K22" s="599"/>
      <c r="L22" s="599">
        <v>0</v>
      </c>
      <c r="M22" s="599"/>
      <c r="N22" s="599">
        <v>0</v>
      </c>
      <c r="O22" s="599"/>
      <c r="P22" s="599">
        <v>0</v>
      </c>
      <c r="Q22" s="599"/>
      <c r="R22" s="599">
        <v>0</v>
      </c>
      <c r="S22" s="599"/>
      <c r="T22" s="599">
        <v>0</v>
      </c>
      <c r="U22" s="599"/>
      <c r="V22" s="599">
        <v>0</v>
      </c>
      <c r="W22" s="599"/>
      <c r="X22" s="599">
        <v>0</v>
      </c>
      <c r="Y22" s="599"/>
      <c r="Z22" s="567">
        <f>SUM(H22:Y22)</f>
        <v>0</v>
      </c>
      <c r="AA22" s="568"/>
      <c r="AB22" s="569"/>
    </row>
    <row r="23" spans="1:28" x14ac:dyDescent="0.2">
      <c r="A23" s="196" t="s">
        <v>141</v>
      </c>
      <c r="B23" s="191"/>
      <c r="C23" s="191"/>
      <c r="D23" s="191"/>
      <c r="E23" s="191"/>
      <c r="F23" s="191"/>
      <c r="G23" s="192"/>
      <c r="H23" s="593">
        <v>0</v>
      </c>
      <c r="I23" s="593"/>
      <c r="J23" s="593">
        <v>0</v>
      </c>
      <c r="K23" s="593"/>
      <c r="L23" s="593">
        <v>0</v>
      </c>
      <c r="M23" s="593"/>
      <c r="N23" s="593">
        <v>0</v>
      </c>
      <c r="O23" s="593"/>
      <c r="P23" s="593">
        <v>0</v>
      </c>
      <c r="Q23" s="593"/>
      <c r="R23" s="593">
        <v>0</v>
      </c>
      <c r="S23" s="593"/>
      <c r="T23" s="593">
        <v>0</v>
      </c>
      <c r="U23" s="593"/>
      <c r="V23" s="593">
        <v>0</v>
      </c>
      <c r="W23" s="593"/>
      <c r="X23" s="593">
        <v>0</v>
      </c>
      <c r="Y23" s="593"/>
      <c r="Z23" s="587">
        <f t="shared" ref="Z23:Z40" si="1">SUM(H23:Y23)</f>
        <v>0</v>
      </c>
      <c r="AA23" s="588"/>
      <c r="AB23" s="589"/>
    </row>
    <row r="24" spans="1:28" x14ac:dyDescent="0.2">
      <c r="A24" s="196" t="s">
        <v>142</v>
      </c>
      <c r="B24" s="191"/>
      <c r="C24" s="191"/>
      <c r="D24" s="191"/>
      <c r="E24" s="191"/>
      <c r="F24" s="191"/>
      <c r="G24" s="192"/>
      <c r="H24" s="593">
        <v>0</v>
      </c>
      <c r="I24" s="593"/>
      <c r="J24" s="593">
        <v>0</v>
      </c>
      <c r="K24" s="593"/>
      <c r="L24" s="593">
        <v>0</v>
      </c>
      <c r="M24" s="593"/>
      <c r="N24" s="593">
        <v>0</v>
      </c>
      <c r="O24" s="593"/>
      <c r="P24" s="593">
        <v>0</v>
      </c>
      <c r="Q24" s="593"/>
      <c r="R24" s="593">
        <v>0</v>
      </c>
      <c r="S24" s="593"/>
      <c r="T24" s="593">
        <v>0</v>
      </c>
      <c r="U24" s="593"/>
      <c r="V24" s="593">
        <v>0</v>
      </c>
      <c r="W24" s="593"/>
      <c r="X24" s="593">
        <v>0</v>
      </c>
      <c r="Y24" s="593"/>
      <c r="Z24" s="587">
        <f t="shared" si="1"/>
        <v>0</v>
      </c>
      <c r="AA24" s="588"/>
      <c r="AB24" s="589"/>
    </row>
    <row r="25" spans="1:28" x14ac:dyDescent="0.2">
      <c r="A25" s="196" t="s">
        <v>143</v>
      </c>
      <c r="B25" s="191"/>
      <c r="C25" s="191"/>
      <c r="D25" s="191"/>
      <c r="E25" s="191"/>
      <c r="F25" s="191"/>
      <c r="G25" s="192"/>
      <c r="H25" s="625">
        <f>SUM(H22:I24)</f>
        <v>0</v>
      </c>
      <c r="I25" s="625"/>
      <c r="J25" s="625">
        <f>SUM(J22:K24)</f>
        <v>0</v>
      </c>
      <c r="K25" s="625"/>
      <c r="L25" s="625">
        <f>SUM(L22:M24)</f>
        <v>0</v>
      </c>
      <c r="M25" s="625"/>
      <c r="N25" s="625">
        <f>SUM(N22:O24)</f>
        <v>0</v>
      </c>
      <c r="O25" s="625"/>
      <c r="P25" s="625">
        <f>SUM(P22:Q24)</f>
        <v>0</v>
      </c>
      <c r="Q25" s="625"/>
      <c r="R25" s="625">
        <f>SUM(R22:S24)</f>
        <v>0</v>
      </c>
      <c r="S25" s="625"/>
      <c r="T25" s="625">
        <f>SUM(T22:U24)</f>
        <v>0</v>
      </c>
      <c r="U25" s="625"/>
      <c r="V25" s="625">
        <f>SUM(V22:W24)</f>
        <v>0</v>
      </c>
      <c r="W25" s="625"/>
      <c r="X25" s="625">
        <f>SUM(X22:Y24)</f>
        <v>0</v>
      </c>
      <c r="Y25" s="625"/>
      <c r="Z25" s="587">
        <f t="shared" si="1"/>
        <v>0</v>
      </c>
      <c r="AA25" s="588"/>
      <c r="AB25" s="589"/>
    </row>
    <row r="26" spans="1:28" x14ac:dyDescent="0.2">
      <c r="A26" s="196" t="s">
        <v>145</v>
      </c>
      <c r="B26" s="191"/>
      <c r="C26" s="191"/>
      <c r="D26" s="191"/>
      <c r="E26" s="191"/>
      <c r="F26" s="191"/>
      <c r="G26" s="192"/>
      <c r="H26" s="593">
        <v>0</v>
      </c>
      <c r="I26" s="593"/>
      <c r="J26" s="593">
        <v>0</v>
      </c>
      <c r="K26" s="593"/>
      <c r="L26" s="593">
        <v>0</v>
      </c>
      <c r="M26" s="593"/>
      <c r="N26" s="570">
        <v>0</v>
      </c>
      <c r="O26" s="572"/>
      <c r="P26" s="570">
        <v>0</v>
      </c>
      <c r="Q26" s="572"/>
      <c r="R26" s="570">
        <v>0</v>
      </c>
      <c r="S26" s="572"/>
      <c r="T26" s="570">
        <v>0</v>
      </c>
      <c r="U26" s="572"/>
      <c r="V26" s="570">
        <v>0</v>
      </c>
      <c r="W26" s="572"/>
      <c r="X26" s="570">
        <v>0</v>
      </c>
      <c r="Y26" s="572"/>
      <c r="Z26" s="587">
        <f t="shared" si="1"/>
        <v>0</v>
      </c>
      <c r="AA26" s="588"/>
      <c r="AB26" s="589"/>
    </row>
    <row r="27" spans="1:28" x14ac:dyDescent="0.2">
      <c r="A27" s="196" t="s">
        <v>146</v>
      </c>
      <c r="B27" s="191"/>
      <c r="C27" s="191"/>
      <c r="D27" s="191"/>
      <c r="E27" s="191"/>
      <c r="F27" s="191"/>
      <c r="G27" s="192"/>
      <c r="H27" s="593">
        <v>0</v>
      </c>
      <c r="I27" s="593"/>
      <c r="J27" s="593">
        <v>0</v>
      </c>
      <c r="K27" s="593"/>
      <c r="L27" s="593">
        <v>0</v>
      </c>
      <c r="M27" s="593"/>
      <c r="N27" s="593">
        <v>0</v>
      </c>
      <c r="O27" s="593"/>
      <c r="P27" s="593">
        <v>0</v>
      </c>
      <c r="Q27" s="593"/>
      <c r="R27" s="593">
        <v>0</v>
      </c>
      <c r="S27" s="593"/>
      <c r="T27" s="593">
        <v>0</v>
      </c>
      <c r="U27" s="593"/>
      <c r="V27" s="593">
        <v>0</v>
      </c>
      <c r="W27" s="593"/>
      <c r="X27" s="593">
        <v>0</v>
      </c>
      <c r="Y27" s="593"/>
      <c r="Z27" s="587">
        <f t="shared" si="1"/>
        <v>0</v>
      </c>
      <c r="AA27" s="588"/>
      <c r="AB27" s="589"/>
    </row>
    <row r="28" spans="1:28" x14ac:dyDescent="0.2">
      <c r="A28" s="196" t="s">
        <v>147</v>
      </c>
      <c r="B28" s="191"/>
      <c r="C28" s="191"/>
      <c r="D28" s="191"/>
      <c r="E28" s="191"/>
      <c r="F28" s="191"/>
      <c r="G28" s="192"/>
      <c r="H28" s="593">
        <v>0</v>
      </c>
      <c r="I28" s="593"/>
      <c r="J28" s="593">
        <v>0</v>
      </c>
      <c r="K28" s="593"/>
      <c r="L28" s="593">
        <v>0</v>
      </c>
      <c r="M28" s="593"/>
      <c r="N28" s="593">
        <v>0</v>
      </c>
      <c r="O28" s="593"/>
      <c r="P28" s="593">
        <v>0</v>
      </c>
      <c r="Q28" s="593"/>
      <c r="R28" s="593">
        <v>0</v>
      </c>
      <c r="S28" s="593"/>
      <c r="T28" s="593">
        <v>0</v>
      </c>
      <c r="U28" s="593"/>
      <c r="V28" s="593">
        <v>0</v>
      </c>
      <c r="W28" s="593"/>
      <c r="X28" s="593">
        <v>0</v>
      </c>
      <c r="Y28" s="593"/>
      <c r="Z28" s="587">
        <f t="shared" si="1"/>
        <v>0</v>
      </c>
      <c r="AA28" s="588"/>
      <c r="AB28" s="589"/>
    </row>
    <row r="29" spans="1:28" x14ac:dyDescent="0.2">
      <c r="A29" s="196" t="s">
        <v>148</v>
      </c>
      <c r="B29" s="191"/>
      <c r="C29" s="191"/>
      <c r="D29" s="191"/>
      <c r="E29" s="191"/>
      <c r="F29" s="191"/>
      <c r="G29" s="192"/>
      <c r="H29" s="625">
        <f>SUM(H26:I28)</f>
        <v>0</v>
      </c>
      <c r="I29" s="625"/>
      <c r="J29" s="625">
        <f>SUM(J26:K28)</f>
        <v>0</v>
      </c>
      <c r="K29" s="625"/>
      <c r="L29" s="625">
        <f>SUM(L26:M28)</f>
        <v>0</v>
      </c>
      <c r="M29" s="625"/>
      <c r="N29" s="625">
        <f>SUM(N26:O28)</f>
        <v>0</v>
      </c>
      <c r="O29" s="625"/>
      <c r="P29" s="625">
        <f>SUM(P26:Q28)</f>
        <v>0</v>
      </c>
      <c r="Q29" s="625"/>
      <c r="R29" s="625">
        <f>SUM(R26:S28)</f>
        <v>0</v>
      </c>
      <c r="S29" s="625"/>
      <c r="T29" s="625">
        <f>SUM(T26:U28)</f>
        <v>0</v>
      </c>
      <c r="U29" s="625"/>
      <c r="V29" s="625">
        <f>SUM(V26:W28)</f>
        <v>0</v>
      </c>
      <c r="W29" s="625"/>
      <c r="X29" s="625">
        <f>SUM(X26:Y28)</f>
        <v>0</v>
      </c>
      <c r="Y29" s="625"/>
      <c r="Z29" s="587">
        <f t="shared" si="1"/>
        <v>0</v>
      </c>
      <c r="AA29" s="588"/>
      <c r="AB29" s="589"/>
    </row>
    <row r="30" spans="1:28" x14ac:dyDescent="0.2">
      <c r="A30" s="196" t="s">
        <v>149</v>
      </c>
      <c r="B30" s="191"/>
      <c r="C30" s="191"/>
      <c r="D30" s="191"/>
      <c r="E30" s="191"/>
      <c r="F30" s="191"/>
      <c r="G30" s="192"/>
      <c r="H30" s="625">
        <f>H29+H25</f>
        <v>0</v>
      </c>
      <c r="I30" s="625"/>
      <c r="J30" s="625">
        <f>J29+J25</f>
        <v>0</v>
      </c>
      <c r="K30" s="625"/>
      <c r="L30" s="625">
        <f>L29+L25</f>
        <v>0</v>
      </c>
      <c r="M30" s="625"/>
      <c r="N30" s="625">
        <f>N29+N25</f>
        <v>0</v>
      </c>
      <c r="O30" s="625"/>
      <c r="P30" s="625">
        <f>P29+P25</f>
        <v>0</v>
      </c>
      <c r="Q30" s="625"/>
      <c r="R30" s="625">
        <f>R29+R25</f>
        <v>0</v>
      </c>
      <c r="S30" s="625"/>
      <c r="T30" s="625">
        <f>T29+T25</f>
        <v>0</v>
      </c>
      <c r="U30" s="625"/>
      <c r="V30" s="625">
        <f>V29+V25</f>
        <v>0</v>
      </c>
      <c r="W30" s="625"/>
      <c r="X30" s="625">
        <f>X29+X25</f>
        <v>0</v>
      </c>
      <c r="Y30" s="625"/>
      <c r="Z30" s="587">
        <f t="shared" si="1"/>
        <v>0</v>
      </c>
      <c r="AA30" s="588"/>
      <c r="AB30" s="589"/>
    </row>
    <row r="31" spans="1:28" x14ac:dyDescent="0.2">
      <c r="A31" s="196" t="s">
        <v>150</v>
      </c>
      <c r="B31" s="191"/>
      <c r="C31" s="191"/>
      <c r="D31" s="191"/>
      <c r="E31" s="191"/>
      <c r="F31" s="191"/>
      <c r="G31" s="192"/>
      <c r="H31" s="593">
        <v>0</v>
      </c>
      <c r="I31" s="593"/>
      <c r="J31" s="593">
        <v>0</v>
      </c>
      <c r="K31" s="593"/>
      <c r="L31" s="593">
        <v>0</v>
      </c>
      <c r="M31" s="593"/>
      <c r="N31" s="593">
        <v>0</v>
      </c>
      <c r="O31" s="593"/>
      <c r="P31" s="593">
        <v>0</v>
      </c>
      <c r="Q31" s="593"/>
      <c r="R31" s="593">
        <v>0</v>
      </c>
      <c r="S31" s="593"/>
      <c r="T31" s="593">
        <v>0</v>
      </c>
      <c r="U31" s="593"/>
      <c r="V31" s="593">
        <v>0</v>
      </c>
      <c r="W31" s="593"/>
      <c r="X31" s="593">
        <v>0</v>
      </c>
      <c r="Y31" s="593"/>
      <c r="Z31" s="587">
        <f t="shared" si="1"/>
        <v>0</v>
      </c>
      <c r="AA31" s="588"/>
      <c r="AB31" s="589"/>
    </row>
    <row r="32" spans="1:28" x14ac:dyDescent="0.2">
      <c r="A32" s="196" t="s">
        <v>151</v>
      </c>
      <c r="B32" s="191"/>
      <c r="C32" s="191"/>
      <c r="D32" s="191"/>
      <c r="E32" s="191"/>
      <c r="F32" s="191"/>
      <c r="G32" s="192"/>
      <c r="H32" s="593">
        <v>0</v>
      </c>
      <c r="I32" s="593"/>
      <c r="J32" s="593">
        <v>0</v>
      </c>
      <c r="K32" s="593"/>
      <c r="L32" s="593">
        <v>0</v>
      </c>
      <c r="M32" s="593"/>
      <c r="N32" s="593">
        <v>0</v>
      </c>
      <c r="O32" s="593"/>
      <c r="P32" s="593">
        <v>0</v>
      </c>
      <c r="Q32" s="593"/>
      <c r="R32" s="593">
        <v>0</v>
      </c>
      <c r="S32" s="593"/>
      <c r="T32" s="593">
        <v>0</v>
      </c>
      <c r="U32" s="593"/>
      <c r="V32" s="593">
        <v>0</v>
      </c>
      <c r="W32" s="593"/>
      <c r="X32" s="593">
        <v>0</v>
      </c>
      <c r="Y32" s="593"/>
      <c r="Z32" s="587">
        <f t="shared" si="1"/>
        <v>0</v>
      </c>
      <c r="AA32" s="588"/>
      <c r="AB32" s="589"/>
    </row>
    <row r="33" spans="1:28" x14ac:dyDescent="0.2">
      <c r="A33" s="196" t="s">
        <v>152</v>
      </c>
      <c r="B33" s="191"/>
      <c r="C33" s="191"/>
      <c r="D33" s="191"/>
      <c r="E33" s="191"/>
      <c r="F33" s="191"/>
      <c r="G33" s="192"/>
      <c r="H33" s="625">
        <f>SUM(H31:I32)</f>
        <v>0</v>
      </c>
      <c r="I33" s="625"/>
      <c r="J33" s="625">
        <f>SUM(J31:K32)</f>
        <v>0</v>
      </c>
      <c r="K33" s="625"/>
      <c r="L33" s="625">
        <f>SUM(L31:M32)</f>
        <v>0</v>
      </c>
      <c r="M33" s="625"/>
      <c r="N33" s="625">
        <f>SUM(N31:O32)</f>
        <v>0</v>
      </c>
      <c r="O33" s="625"/>
      <c r="P33" s="625">
        <f>SUM(P31:Q32)</f>
        <v>0</v>
      </c>
      <c r="Q33" s="625"/>
      <c r="R33" s="625">
        <f>SUM(R31:S32)</f>
        <v>0</v>
      </c>
      <c r="S33" s="625"/>
      <c r="T33" s="625">
        <f>SUM(T31:U32)</f>
        <v>0</v>
      </c>
      <c r="U33" s="625"/>
      <c r="V33" s="625">
        <f>SUM(V31:W32)</f>
        <v>0</v>
      </c>
      <c r="W33" s="625"/>
      <c r="X33" s="625">
        <f>SUM(X31:Y32)</f>
        <v>0</v>
      </c>
      <c r="Y33" s="625"/>
      <c r="Z33" s="587">
        <f t="shared" si="1"/>
        <v>0</v>
      </c>
      <c r="AA33" s="588"/>
      <c r="AB33" s="589"/>
    </row>
    <row r="34" spans="1:28" ht="13.5" thickBot="1" x14ac:dyDescent="0.25">
      <c r="A34" s="201" t="str">
        <f>"CASH BALANCE JUNE 30, "&amp;Help!C17+1</f>
        <v>CASH BALANCE JUNE 30, 2012</v>
      </c>
      <c r="B34" s="194"/>
      <c r="C34" s="194"/>
      <c r="D34" s="194"/>
      <c r="E34" s="194"/>
      <c r="F34" s="194"/>
      <c r="G34" s="195"/>
      <c r="H34" s="602">
        <f>H30-H33</f>
        <v>0</v>
      </c>
      <c r="I34" s="602"/>
      <c r="J34" s="602">
        <f>J30-J33</f>
        <v>0</v>
      </c>
      <c r="K34" s="602"/>
      <c r="L34" s="602">
        <f>L30-L33</f>
        <v>0</v>
      </c>
      <c r="M34" s="602"/>
      <c r="N34" s="602">
        <f>N30-N33</f>
        <v>0</v>
      </c>
      <c r="O34" s="602"/>
      <c r="P34" s="602">
        <f>P30-P33</f>
        <v>0</v>
      </c>
      <c r="Q34" s="602"/>
      <c r="R34" s="602">
        <f>R30-R33</f>
        <v>0</v>
      </c>
      <c r="S34" s="602"/>
      <c r="T34" s="602">
        <f>T30-T33</f>
        <v>0</v>
      </c>
      <c r="U34" s="602"/>
      <c r="V34" s="602">
        <f>V30-V33</f>
        <v>0</v>
      </c>
      <c r="W34" s="602"/>
      <c r="X34" s="602">
        <f>X30-X33</f>
        <v>0</v>
      </c>
      <c r="Y34" s="602"/>
      <c r="Z34" s="573">
        <f t="shared" si="1"/>
        <v>0</v>
      </c>
      <c r="AA34" s="574"/>
      <c r="AB34" s="575"/>
    </row>
    <row r="35" spans="1:28" ht="13.5" thickTop="1" x14ac:dyDescent="0.2">
      <c r="A35" s="200" t="s">
        <v>153</v>
      </c>
      <c r="B35" s="198"/>
      <c r="C35" s="198"/>
      <c r="D35" s="198"/>
      <c r="E35" s="198"/>
      <c r="F35" s="198"/>
      <c r="G35" s="199"/>
      <c r="H35" s="599">
        <v>0</v>
      </c>
      <c r="I35" s="599"/>
      <c r="J35" s="599">
        <v>0</v>
      </c>
      <c r="K35" s="599"/>
      <c r="L35" s="599">
        <v>0</v>
      </c>
      <c r="M35" s="599"/>
      <c r="N35" s="599">
        <v>0</v>
      </c>
      <c r="O35" s="599"/>
      <c r="P35" s="599">
        <v>0</v>
      </c>
      <c r="Q35" s="599"/>
      <c r="R35" s="599">
        <v>0</v>
      </c>
      <c r="S35" s="599"/>
      <c r="T35" s="599">
        <v>0</v>
      </c>
      <c r="U35" s="599"/>
      <c r="V35" s="599">
        <v>0</v>
      </c>
      <c r="W35" s="599"/>
      <c r="X35" s="599">
        <v>0</v>
      </c>
      <c r="Y35" s="599"/>
      <c r="Z35" s="567">
        <f t="shared" si="1"/>
        <v>0</v>
      </c>
      <c r="AA35" s="568"/>
      <c r="AB35" s="569"/>
    </row>
    <row r="36" spans="1:28" x14ac:dyDescent="0.2">
      <c r="A36" s="196" t="s">
        <v>46</v>
      </c>
      <c r="B36" s="191"/>
      <c r="C36" s="191"/>
      <c r="D36" s="191"/>
      <c r="E36" s="191"/>
      <c r="F36" s="191"/>
      <c r="G36" s="192"/>
      <c r="H36" s="593">
        <v>0</v>
      </c>
      <c r="I36" s="593"/>
      <c r="J36" s="593">
        <v>0</v>
      </c>
      <c r="K36" s="593"/>
      <c r="L36" s="593">
        <v>0</v>
      </c>
      <c r="M36" s="593"/>
      <c r="N36" s="593">
        <v>0</v>
      </c>
      <c r="O36" s="593"/>
      <c r="P36" s="593">
        <v>0</v>
      </c>
      <c r="Q36" s="593"/>
      <c r="R36" s="593">
        <v>0</v>
      </c>
      <c r="S36" s="593"/>
      <c r="T36" s="593">
        <v>0</v>
      </c>
      <c r="U36" s="593"/>
      <c r="V36" s="593">
        <v>0</v>
      </c>
      <c r="W36" s="593"/>
      <c r="X36" s="593">
        <v>0</v>
      </c>
      <c r="Y36" s="593"/>
      <c r="Z36" s="587">
        <f t="shared" si="1"/>
        <v>0</v>
      </c>
      <c r="AA36" s="588"/>
      <c r="AB36" s="589"/>
    </row>
    <row r="37" spans="1:28" x14ac:dyDescent="0.2">
      <c r="A37" s="196" t="s">
        <v>47</v>
      </c>
      <c r="B37" s="191"/>
      <c r="C37" s="191"/>
      <c r="D37" s="191"/>
      <c r="E37" s="191"/>
      <c r="F37" s="191"/>
      <c r="G37" s="192"/>
      <c r="H37" s="593">
        <v>0</v>
      </c>
      <c r="I37" s="593"/>
      <c r="J37" s="593">
        <v>0</v>
      </c>
      <c r="K37" s="593"/>
      <c r="L37" s="593">
        <v>0</v>
      </c>
      <c r="M37" s="593"/>
      <c r="N37" s="593">
        <v>0</v>
      </c>
      <c r="O37" s="593"/>
      <c r="P37" s="593">
        <v>0</v>
      </c>
      <c r="Q37" s="593"/>
      <c r="R37" s="593">
        <v>0</v>
      </c>
      <c r="S37" s="593"/>
      <c r="T37" s="593">
        <v>0</v>
      </c>
      <c r="U37" s="593"/>
      <c r="V37" s="593">
        <v>0</v>
      </c>
      <c r="W37" s="593"/>
      <c r="X37" s="593">
        <v>0</v>
      </c>
      <c r="Y37" s="593"/>
      <c r="Z37" s="587">
        <f t="shared" si="1"/>
        <v>0</v>
      </c>
      <c r="AA37" s="588"/>
      <c r="AB37" s="589"/>
    </row>
    <row r="38" spans="1:28" x14ac:dyDescent="0.2">
      <c r="A38" s="196" t="s">
        <v>416</v>
      </c>
      <c r="B38" s="191"/>
      <c r="C38" s="191"/>
      <c r="D38" s="191"/>
      <c r="E38" s="191"/>
      <c r="F38" s="191"/>
      <c r="G38" s="192"/>
      <c r="H38" s="625">
        <f>SUM(H35:I37)</f>
        <v>0</v>
      </c>
      <c r="I38" s="625"/>
      <c r="J38" s="625">
        <f>SUM(J35:K37)</f>
        <v>0</v>
      </c>
      <c r="K38" s="625"/>
      <c r="L38" s="625">
        <f>SUM(L35:M37)</f>
        <v>0</v>
      </c>
      <c r="M38" s="625"/>
      <c r="N38" s="625">
        <f>SUM(N35:O37)</f>
        <v>0</v>
      </c>
      <c r="O38" s="625"/>
      <c r="P38" s="625">
        <f>SUM(P35:Q37)</f>
        <v>0</v>
      </c>
      <c r="Q38" s="625"/>
      <c r="R38" s="625">
        <f>SUM(R35:S37)</f>
        <v>0</v>
      </c>
      <c r="S38" s="625"/>
      <c r="T38" s="625">
        <f>SUM(T35:U37)</f>
        <v>0</v>
      </c>
      <c r="U38" s="625"/>
      <c r="V38" s="625">
        <f>SUM(V35:W37)</f>
        <v>0</v>
      </c>
      <c r="W38" s="625"/>
      <c r="X38" s="625">
        <f>SUM(X35:Y37)</f>
        <v>0</v>
      </c>
      <c r="Y38" s="625"/>
      <c r="Z38" s="587">
        <f t="shared" si="1"/>
        <v>0</v>
      </c>
      <c r="AA38" s="588"/>
      <c r="AB38" s="589"/>
    </row>
    <row r="39" spans="1:28" x14ac:dyDescent="0.2">
      <c r="A39" s="202" t="s">
        <v>155</v>
      </c>
      <c r="B39" s="191"/>
      <c r="C39" s="191"/>
      <c r="D39" s="191"/>
      <c r="E39" s="191"/>
      <c r="F39" s="191"/>
      <c r="G39" s="192"/>
      <c r="H39" s="593">
        <v>0</v>
      </c>
      <c r="I39" s="593"/>
      <c r="J39" s="593">
        <v>0</v>
      </c>
      <c r="K39" s="593"/>
      <c r="L39" s="593">
        <v>0</v>
      </c>
      <c r="M39" s="593"/>
      <c r="N39" s="593">
        <v>0</v>
      </c>
      <c r="O39" s="593"/>
      <c r="P39" s="593">
        <v>0</v>
      </c>
      <c r="Q39" s="593"/>
      <c r="R39" s="593">
        <v>0</v>
      </c>
      <c r="S39" s="593"/>
      <c r="T39" s="593">
        <v>0</v>
      </c>
      <c r="U39" s="593"/>
      <c r="V39" s="593">
        <v>0</v>
      </c>
      <c r="W39" s="593"/>
      <c r="X39" s="593">
        <v>0</v>
      </c>
      <c r="Y39" s="593"/>
      <c r="Z39" s="587">
        <f t="shared" si="1"/>
        <v>0</v>
      </c>
      <c r="AA39" s="588"/>
      <c r="AB39" s="589"/>
    </row>
    <row r="40" spans="1:28" ht="13.5" thickBot="1" x14ac:dyDescent="0.25">
      <c r="A40" s="201" t="s">
        <v>417</v>
      </c>
      <c r="B40" s="194"/>
      <c r="C40" s="194"/>
      <c r="D40" s="194"/>
      <c r="E40" s="194"/>
      <c r="F40" s="194"/>
      <c r="G40" s="195"/>
      <c r="H40" s="602">
        <f>H34-H38-H39</f>
        <v>0</v>
      </c>
      <c r="I40" s="602"/>
      <c r="J40" s="602">
        <f>J34-J38-J39</f>
        <v>0</v>
      </c>
      <c r="K40" s="602"/>
      <c r="L40" s="602">
        <f>L34-L38-L39</f>
        <v>0</v>
      </c>
      <c r="M40" s="602"/>
      <c r="N40" s="602">
        <f>N34-N38-N39</f>
        <v>0</v>
      </c>
      <c r="O40" s="602"/>
      <c r="P40" s="602">
        <f>P34-P38-P39</f>
        <v>0</v>
      </c>
      <c r="Q40" s="602"/>
      <c r="R40" s="602">
        <f>R34-R38-R39</f>
        <v>0</v>
      </c>
      <c r="S40" s="602"/>
      <c r="T40" s="602">
        <f>T34-T38-T39</f>
        <v>0</v>
      </c>
      <c r="U40" s="602"/>
      <c r="V40" s="602">
        <f>V34-V38-V39</f>
        <v>0</v>
      </c>
      <c r="W40" s="602"/>
      <c r="X40" s="602">
        <f>X34-X38-X39</f>
        <v>0</v>
      </c>
      <c r="Y40" s="602"/>
      <c r="Z40" s="573">
        <f t="shared" si="1"/>
        <v>0</v>
      </c>
      <c r="AA40" s="574"/>
      <c r="AB40" s="575"/>
    </row>
    <row r="41" spans="1:28" ht="14.25" thickTop="1" thickBot="1" x14ac:dyDescent="0.25">
      <c r="H41" s="690"/>
      <c r="I41" s="690"/>
      <c r="J41" s="690"/>
      <c r="K41" s="690"/>
      <c r="L41" s="690"/>
      <c r="M41" s="690"/>
      <c r="N41" s="690"/>
      <c r="O41" s="690"/>
      <c r="P41" s="690"/>
      <c r="Q41" s="690"/>
      <c r="R41" s="690"/>
      <c r="S41" s="690"/>
      <c r="T41" s="690"/>
      <c r="U41" s="690"/>
      <c r="V41" s="690"/>
      <c r="W41" s="690"/>
      <c r="X41" s="690"/>
      <c r="Y41" s="690"/>
      <c r="Z41" s="691"/>
      <c r="AA41" s="691"/>
      <c r="AB41" s="691"/>
    </row>
    <row r="42" spans="1:28" ht="14.25" thickTop="1" thickBot="1" x14ac:dyDescent="0.25">
      <c r="A42" s="185" t="s">
        <v>426</v>
      </c>
      <c r="B42" s="186"/>
      <c r="C42" s="186"/>
      <c r="D42" s="186"/>
      <c r="E42" s="186"/>
      <c r="F42" s="186"/>
      <c r="G42" s="186"/>
      <c r="H42" s="623" t="str">
        <f>$H$6</f>
        <v>2011-2012</v>
      </c>
      <c r="I42" s="623"/>
      <c r="J42" s="623" t="str">
        <f>$H$6</f>
        <v>2011-2012</v>
      </c>
      <c r="K42" s="623"/>
      <c r="L42" s="623" t="str">
        <f>$H$6</f>
        <v>2011-2012</v>
      </c>
      <c r="M42" s="623"/>
      <c r="N42" s="652" t="str">
        <f>$H$6</f>
        <v>2011-2012</v>
      </c>
      <c r="O42" s="623"/>
      <c r="P42" s="623" t="str">
        <f>$H$6</f>
        <v>2011-2012</v>
      </c>
      <c r="Q42" s="623"/>
      <c r="R42" s="623" t="str">
        <f>$H$6</f>
        <v>2011-2012</v>
      </c>
      <c r="S42" s="623"/>
      <c r="T42" s="623" t="str">
        <f>$H$6</f>
        <v>2011-2012</v>
      </c>
      <c r="U42" s="623"/>
      <c r="V42" s="623" t="str">
        <f>$H$6</f>
        <v>2011-2012</v>
      </c>
      <c r="W42" s="623"/>
      <c r="X42" s="623" t="str">
        <f>$H$6</f>
        <v>2011-2012</v>
      </c>
      <c r="Y42" s="623"/>
      <c r="Z42" s="591"/>
      <c r="AA42" s="591"/>
      <c r="AB42" s="592"/>
    </row>
    <row r="43" spans="1:28" ht="14.25" thickTop="1" thickBot="1" x14ac:dyDescent="0.25">
      <c r="A43" s="183" t="s">
        <v>414</v>
      </c>
      <c r="B43" s="184"/>
      <c r="C43" s="184"/>
      <c r="D43" s="184"/>
      <c r="E43" s="184"/>
      <c r="F43" s="184"/>
      <c r="G43" s="184"/>
      <c r="H43" s="689" t="s">
        <v>40</v>
      </c>
      <c r="I43" s="689"/>
      <c r="J43" s="591" t="s">
        <v>40</v>
      </c>
      <c r="K43" s="591"/>
      <c r="L43" s="591" t="s">
        <v>40</v>
      </c>
      <c r="M43" s="592"/>
      <c r="N43" s="689" t="s">
        <v>40</v>
      </c>
      <c r="O43" s="689"/>
      <c r="P43" s="591" t="s">
        <v>40</v>
      </c>
      <c r="Q43" s="591"/>
      <c r="R43" s="689" t="s">
        <v>40</v>
      </c>
      <c r="S43" s="689"/>
      <c r="T43" s="591" t="s">
        <v>40</v>
      </c>
      <c r="U43" s="591"/>
      <c r="V43" s="689" t="s">
        <v>40</v>
      </c>
      <c r="W43" s="689"/>
      <c r="X43" s="591" t="s">
        <v>40</v>
      </c>
      <c r="Y43" s="591"/>
      <c r="Z43" s="590" t="s">
        <v>158</v>
      </c>
      <c r="AA43" s="591"/>
      <c r="AB43" s="592"/>
    </row>
    <row r="44" spans="1:28" ht="13.5" thickTop="1" x14ac:dyDescent="0.2">
      <c r="A44" s="200" t="str">
        <f>"Warrants Outstanding 6-30-"&amp;Help!C17&amp;" of Year in Caption"</f>
        <v>Warrants Outstanding 6-30-2011 of Year in Caption</v>
      </c>
      <c r="B44" s="198"/>
      <c r="C44" s="198"/>
      <c r="D44" s="198"/>
      <c r="E44" s="198"/>
      <c r="F44" s="198"/>
      <c r="G44" s="199"/>
      <c r="H44" s="593">
        <v>0</v>
      </c>
      <c r="I44" s="593"/>
      <c r="J44" s="593">
        <v>0</v>
      </c>
      <c r="K44" s="593"/>
      <c r="L44" s="593">
        <v>0</v>
      </c>
      <c r="M44" s="593"/>
      <c r="N44" s="593">
        <v>0</v>
      </c>
      <c r="O44" s="593"/>
      <c r="P44" s="593">
        <v>0</v>
      </c>
      <c r="Q44" s="593"/>
      <c r="R44" s="593">
        <v>0</v>
      </c>
      <c r="S44" s="593"/>
      <c r="T44" s="593">
        <v>0</v>
      </c>
      <c r="U44" s="593"/>
      <c r="V44" s="593">
        <v>0</v>
      </c>
      <c r="W44" s="593"/>
      <c r="X44" s="593">
        <v>0</v>
      </c>
      <c r="Y44" s="593"/>
      <c r="Z44" s="567">
        <f t="shared" ref="Z44:Z52" si="2">SUM(H44:Y44)</f>
        <v>0</v>
      </c>
      <c r="AA44" s="568"/>
      <c r="AB44" s="569"/>
    </row>
    <row r="45" spans="1:28" x14ac:dyDescent="0.2">
      <c r="A45" s="196" t="s">
        <v>159</v>
      </c>
      <c r="B45" s="191"/>
      <c r="C45" s="191"/>
      <c r="D45" s="191"/>
      <c r="E45" s="191"/>
      <c r="F45" s="191"/>
      <c r="G45" s="192"/>
      <c r="H45" s="593">
        <v>0</v>
      </c>
      <c r="I45" s="593"/>
      <c r="J45" s="593">
        <v>0</v>
      </c>
      <c r="K45" s="593"/>
      <c r="L45" s="593">
        <v>0</v>
      </c>
      <c r="M45" s="593"/>
      <c r="N45" s="593">
        <v>0</v>
      </c>
      <c r="O45" s="593"/>
      <c r="P45" s="593">
        <v>0</v>
      </c>
      <c r="Q45" s="593"/>
      <c r="R45" s="593">
        <v>0</v>
      </c>
      <c r="S45" s="593"/>
      <c r="T45" s="593">
        <v>0</v>
      </c>
      <c r="U45" s="593"/>
      <c r="V45" s="593">
        <v>0</v>
      </c>
      <c r="W45" s="593"/>
      <c r="X45" s="593">
        <v>0</v>
      </c>
      <c r="Y45" s="593"/>
      <c r="Z45" s="587">
        <f t="shared" si="2"/>
        <v>0</v>
      </c>
      <c r="AA45" s="588"/>
      <c r="AB45" s="589"/>
    </row>
    <row r="46" spans="1:28" ht="13.5" thickBot="1" x14ac:dyDescent="0.25">
      <c r="A46" s="193" t="s">
        <v>158</v>
      </c>
      <c r="B46" s="194"/>
      <c r="C46" s="194"/>
      <c r="D46" s="194"/>
      <c r="E46" s="194"/>
      <c r="F46" s="194"/>
      <c r="G46" s="195"/>
      <c r="H46" s="602">
        <f>SUM(H44:I45)</f>
        <v>0</v>
      </c>
      <c r="I46" s="602"/>
      <c r="J46" s="602">
        <f>SUM(J44:K45)</f>
        <v>0</v>
      </c>
      <c r="K46" s="602"/>
      <c r="L46" s="602">
        <f>SUM(L44:M45)</f>
        <v>0</v>
      </c>
      <c r="M46" s="602"/>
      <c r="N46" s="602">
        <f>SUM(N44:O45)</f>
        <v>0</v>
      </c>
      <c r="O46" s="602"/>
      <c r="P46" s="602">
        <f>SUM(P44:Q45)</f>
        <v>0</v>
      </c>
      <c r="Q46" s="602"/>
      <c r="R46" s="602">
        <f>SUM(R44:S45)</f>
        <v>0</v>
      </c>
      <c r="S46" s="602"/>
      <c r="T46" s="602">
        <f>SUM(T44:U45)</f>
        <v>0</v>
      </c>
      <c r="U46" s="602"/>
      <c r="V46" s="602">
        <f>SUM(V44:W45)</f>
        <v>0</v>
      </c>
      <c r="W46" s="602"/>
      <c r="X46" s="602">
        <f>SUM(X44:Y45)</f>
        <v>0</v>
      </c>
      <c r="Y46" s="602"/>
      <c r="Z46" s="573">
        <f t="shared" si="2"/>
        <v>0</v>
      </c>
      <c r="AA46" s="574"/>
      <c r="AB46" s="575"/>
    </row>
    <row r="47" spans="1:28" ht="13.5" thickTop="1" x14ac:dyDescent="0.2">
      <c r="A47" s="200" t="s">
        <v>160</v>
      </c>
      <c r="B47" s="198"/>
      <c r="C47" s="198"/>
      <c r="D47" s="198"/>
      <c r="E47" s="198"/>
      <c r="F47" s="198"/>
      <c r="G47" s="199"/>
      <c r="H47" s="599">
        <v>0</v>
      </c>
      <c r="I47" s="599"/>
      <c r="J47" s="599">
        <v>0</v>
      </c>
      <c r="K47" s="599"/>
      <c r="L47" s="599">
        <v>0</v>
      </c>
      <c r="M47" s="599"/>
      <c r="N47" s="599">
        <v>0</v>
      </c>
      <c r="O47" s="599"/>
      <c r="P47" s="599">
        <v>0</v>
      </c>
      <c r="Q47" s="599"/>
      <c r="R47" s="599">
        <v>0</v>
      </c>
      <c r="S47" s="599"/>
      <c r="T47" s="599">
        <v>0</v>
      </c>
      <c r="U47" s="599"/>
      <c r="V47" s="599">
        <v>0</v>
      </c>
      <c r="W47" s="599"/>
      <c r="X47" s="599">
        <v>0</v>
      </c>
      <c r="Y47" s="599"/>
      <c r="Z47" s="567">
        <f t="shared" si="2"/>
        <v>0</v>
      </c>
      <c r="AA47" s="568"/>
      <c r="AB47" s="569"/>
    </row>
    <row r="48" spans="1:28" x14ac:dyDescent="0.2">
      <c r="A48" s="196" t="s">
        <v>419</v>
      </c>
      <c r="B48" s="191"/>
      <c r="C48" s="191"/>
      <c r="D48" s="191"/>
      <c r="E48" s="191"/>
      <c r="F48" s="191"/>
      <c r="G48" s="192"/>
      <c r="H48" s="593">
        <v>0</v>
      </c>
      <c r="I48" s="593"/>
      <c r="J48" s="593">
        <v>0</v>
      </c>
      <c r="K48" s="593"/>
      <c r="L48" s="593">
        <v>0</v>
      </c>
      <c r="M48" s="593"/>
      <c r="N48" s="593">
        <v>0</v>
      </c>
      <c r="O48" s="593"/>
      <c r="P48" s="593">
        <v>0</v>
      </c>
      <c r="Q48" s="593"/>
      <c r="R48" s="593">
        <v>0</v>
      </c>
      <c r="S48" s="593"/>
      <c r="T48" s="593">
        <v>0</v>
      </c>
      <c r="U48" s="593"/>
      <c r="V48" s="593">
        <v>0</v>
      </c>
      <c r="W48" s="593"/>
      <c r="X48" s="593">
        <v>0</v>
      </c>
      <c r="Y48" s="593"/>
      <c r="Z48" s="587">
        <f t="shared" si="2"/>
        <v>0</v>
      </c>
      <c r="AA48" s="588"/>
      <c r="AB48" s="589"/>
    </row>
    <row r="49" spans="1:28" x14ac:dyDescent="0.2">
      <c r="A49" s="196" t="s">
        <v>162</v>
      </c>
      <c r="B49" s="191"/>
      <c r="C49" s="191"/>
      <c r="D49" s="191"/>
      <c r="E49" s="191"/>
      <c r="F49" s="191"/>
      <c r="G49" s="192"/>
      <c r="H49" s="593">
        <v>0</v>
      </c>
      <c r="I49" s="593"/>
      <c r="J49" s="593">
        <v>0</v>
      </c>
      <c r="K49" s="593"/>
      <c r="L49" s="593">
        <v>0</v>
      </c>
      <c r="M49" s="593"/>
      <c r="N49" s="593">
        <v>0</v>
      </c>
      <c r="O49" s="593"/>
      <c r="P49" s="593">
        <v>0</v>
      </c>
      <c r="Q49" s="593"/>
      <c r="R49" s="593">
        <v>0</v>
      </c>
      <c r="S49" s="593"/>
      <c r="T49" s="593">
        <v>0</v>
      </c>
      <c r="U49" s="593"/>
      <c r="V49" s="593">
        <v>0</v>
      </c>
      <c r="W49" s="593"/>
      <c r="X49" s="593">
        <v>0</v>
      </c>
      <c r="Y49" s="593"/>
      <c r="Z49" s="587">
        <f t="shared" si="2"/>
        <v>0</v>
      </c>
      <c r="AA49" s="588"/>
      <c r="AB49" s="589"/>
    </row>
    <row r="50" spans="1:28" x14ac:dyDescent="0.2">
      <c r="A50" s="196" t="s">
        <v>163</v>
      </c>
      <c r="B50" s="191"/>
      <c r="C50" s="191"/>
      <c r="D50" s="191"/>
      <c r="E50" s="191"/>
      <c r="F50" s="191"/>
      <c r="G50" s="192"/>
      <c r="H50" s="593">
        <v>0</v>
      </c>
      <c r="I50" s="593"/>
      <c r="J50" s="593">
        <v>0</v>
      </c>
      <c r="K50" s="593"/>
      <c r="L50" s="593">
        <v>0</v>
      </c>
      <c r="M50" s="593"/>
      <c r="N50" s="593">
        <v>0</v>
      </c>
      <c r="O50" s="593"/>
      <c r="P50" s="593">
        <v>0</v>
      </c>
      <c r="Q50" s="593"/>
      <c r="R50" s="593">
        <v>0</v>
      </c>
      <c r="S50" s="593"/>
      <c r="T50" s="593">
        <v>0</v>
      </c>
      <c r="U50" s="593"/>
      <c r="V50" s="593">
        <v>0</v>
      </c>
      <c r="W50" s="593"/>
      <c r="X50" s="593">
        <v>0</v>
      </c>
      <c r="Y50" s="593"/>
      <c r="Z50" s="587">
        <f t="shared" si="2"/>
        <v>0</v>
      </c>
      <c r="AA50" s="588"/>
      <c r="AB50" s="589"/>
    </row>
    <row r="51" spans="1:28" ht="13.5" thickBot="1" x14ac:dyDescent="0.25">
      <c r="A51" s="193" t="s">
        <v>164</v>
      </c>
      <c r="B51" s="194"/>
      <c r="C51" s="194"/>
      <c r="D51" s="194"/>
      <c r="E51" s="194"/>
      <c r="F51" s="194"/>
      <c r="G51" s="195"/>
      <c r="H51" s="629">
        <f>SUM(H47:I50)</f>
        <v>0</v>
      </c>
      <c r="I51" s="629"/>
      <c r="J51" s="629">
        <f>SUM(J47:K50)</f>
        <v>0</v>
      </c>
      <c r="K51" s="629"/>
      <c r="L51" s="629">
        <f>SUM(L47:M50)</f>
        <v>0</v>
      </c>
      <c r="M51" s="629"/>
      <c r="N51" s="629">
        <f>SUM(N47:O50)</f>
        <v>0</v>
      </c>
      <c r="O51" s="629"/>
      <c r="P51" s="629">
        <f>SUM(P47:Q50)</f>
        <v>0</v>
      </c>
      <c r="Q51" s="629"/>
      <c r="R51" s="629">
        <f>SUM(R47:S50)</f>
        <v>0</v>
      </c>
      <c r="S51" s="629"/>
      <c r="T51" s="629">
        <f>SUM(T47:U50)</f>
        <v>0</v>
      </c>
      <c r="U51" s="629"/>
      <c r="V51" s="629">
        <f>SUM(V47:W50)</f>
        <v>0</v>
      </c>
      <c r="W51" s="629"/>
      <c r="X51" s="629">
        <f>SUM(X47:Y50)</f>
        <v>0</v>
      </c>
      <c r="Y51" s="629"/>
      <c r="Z51" s="573">
        <f t="shared" si="2"/>
        <v>0</v>
      </c>
      <c r="AA51" s="574"/>
      <c r="AB51" s="575"/>
    </row>
    <row r="52" spans="1:28" ht="14.25" thickTop="1" thickBot="1" x14ac:dyDescent="0.25">
      <c r="A52" s="203" t="str">
        <f>"BALANCE WARRANTS OUTSTANDING JUNE 30, "&amp;Help!C17+1</f>
        <v>BALANCE WARRANTS OUTSTANDING JUNE 30, 2012</v>
      </c>
      <c r="B52" s="186"/>
      <c r="C52" s="186"/>
      <c r="D52" s="186"/>
      <c r="E52" s="186"/>
      <c r="F52" s="186"/>
      <c r="G52" s="204"/>
      <c r="H52" s="628">
        <f>H46-H51</f>
        <v>0</v>
      </c>
      <c r="I52" s="628"/>
      <c r="J52" s="628">
        <f>J46-J51</f>
        <v>0</v>
      </c>
      <c r="K52" s="628"/>
      <c r="L52" s="628">
        <f>L46-L51</f>
        <v>0</v>
      </c>
      <c r="M52" s="628"/>
      <c r="N52" s="628">
        <f>N46-N51</f>
        <v>0</v>
      </c>
      <c r="O52" s="628"/>
      <c r="P52" s="628">
        <f>P46-P51</f>
        <v>0</v>
      </c>
      <c r="Q52" s="628"/>
      <c r="R52" s="628">
        <f>R46-R51</f>
        <v>0</v>
      </c>
      <c r="S52" s="628"/>
      <c r="T52" s="628">
        <f>T46-T51</f>
        <v>0</v>
      </c>
      <c r="U52" s="628"/>
      <c r="V52" s="628">
        <f>V46-V51</f>
        <v>0</v>
      </c>
      <c r="W52" s="628"/>
      <c r="X52" s="628">
        <f>X46-X51</f>
        <v>0</v>
      </c>
      <c r="Y52" s="628"/>
      <c r="Z52" s="590">
        <f t="shared" si="2"/>
        <v>0</v>
      </c>
      <c r="AA52" s="591"/>
      <c r="AB52" s="592"/>
    </row>
    <row r="53" spans="1:28" ht="13.5" thickTop="1" x14ac:dyDescent="0.2">
      <c r="A53" s="157" t="str">
        <f>'Exhibit J'!A53</f>
        <v>S.A.&amp;I. Form 2651R99 Entity: City Name City, 99</v>
      </c>
      <c r="K53" s="710">
        <f ca="1">Coversheets!$BI$50</f>
        <v>41858.327887268519</v>
      </c>
      <c r="L53" s="710"/>
      <c r="M53" s="710"/>
      <c r="N53" s="205" t="str">
        <f>A53</f>
        <v>S.A.&amp;I. Form 2651R99 Entity: City Name City, 99</v>
      </c>
      <c r="Z53" s="710">
        <f ca="1">Coversheets!$BI$50</f>
        <v>41858.327887268519</v>
      </c>
      <c r="AA53" s="710"/>
      <c r="AB53" s="710"/>
    </row>
  </sheetData>
  <mergeCells count="486">
    <mergeCell ref="H48:I48"/>
    <mergeCell ref="Z49:AB49"/>
    <mergeCell ref="K53:M53"/>
    <mergeCell ref="Z53:AB53"/>
    <mergeCell ref="H51:I51"/>
    <mergeCell ref="J51:K51"/>
    <mergeCell ref="L51:M51"/>
    <mergeCell ref="N51:O51"/>
    <mergeCell ref="X51:Y51"/>
    <mergeCell ref="Z51:AB51"/>
    <mergeCell ref="P51:Q51"/>
    <mergeCell ref="R51:S51"/>
    <mergeCell ref="T51:U51"/>
    <mergeCell ref="V51:W51"/>
    <mergeCell ref="T52:U52"/>
    <mergeCell ref="V52:W52"/>
    <mergeCell ref="X52:Y52"/>
    <mergeCell ref="Z52:AB52"/>
    <mergeCell ref="H52:I52"/>
    <mergeCell ref="J52:K52"/>
    <mergeCell ref="L52:M52"/>
    <mergeCell ref="N52:O52"/>
    <mergeCell ref="P52:Q52"/>
    <mergeCell ref="R52:S52"/>
    <mergeCell ref="H50:I50"/>
    <mergeCell ref="J50:K50"/>
    <mergeCell ref="L50:M50"/>
    <mergeCell ref="N50:O50"/>
    <mergeCell ref="P50:Q50"/>
    <mergeCell ref="R50:S50"/>
    <mergeCell ref="T50:U50"/>
    <mergeCell ref="V50:W50"/>
    <mergeCell ref="X49:Y49"/>
    <mergeCell ref="X50:Y50"/>
    <mergeCell ref="H49:I49"/>
    <mergeCell ref="J49:K49"/>
    <mergeCell ref="L49:M49"/>
    <mergeCell ref="N49:O49"/>
    <mergeCell ref="P49:Q49"/>
    <mergeCell ref="R49:S49"/>
    <mergeCell ref="T49:U49"/>
    <mergeCell ref="V49:W49"/>
    <mergeCell ref="Z50:AB50"/>
    <mergeCell ref="J48:K48"/>
    <mergeCell ref="L48:M48"/>
    <mergeCell ref="N48:O48"/>
    <mergeCell ref="P48:Q48"/>
    <mergeCell ref="R48:S48"/>
    <mergeCell ref="T48:U48"/>
    <mergeCell ref="V48:W48"/>
    <mergeCell ref="X48:Y48"/>
    <mergeCell ref="Z48:AB48"/>
    <mergeCell ref="Z46:AB46"/>
    <mergeCell ref="H47:I47"/>
    <mergeCell ref="J47:K47"/>
    <mergeCell ref="L47:M47"/>
    <mergeCell ref="N47:O47"/>
    <mergeCell ref="P47:Q47"/>
    <mergeCell ref="R47:S47"/>
    <mergeCell ref="T47:U47"/>
    <mergeCell ref="V47:W47"/>
    <mergeCell ref="X47:Y47"/>
    <mergeCell ref="Z47:AB47"/>
    <mergeCell ref="H46:I46"/>
    <mergeCell ref="J46:K46"/>
    <mergeCell ref="L46:M46"/>
    <mergeCell ref="N46:O46"/>
    <mergeCell ref="P46:Q46"/>
    <mergeCell ref="R46:S46"/>
    <mergeCell ref="T46:U46"/>
    <mergeCell ref="V46:W46"/>
    <mergeCell ref="X46:Y46"/>
    <mergeCell ref="Z44:AB44"/>
    <mergeCell ref="H45:I45"/>
    <mergeCell ref="J45:K45"/>
    <mergeCell ref="L45:M45"/>
    <mergeCell ref="N45:O45"/>
    <mergeCell ref="P45:Q45"/>
    <mergeCell ref="R45:S45"/>
    <mergeCell ref="T45:U45"/>
    <mergeCell ref="V45:W45"/>
    <mergeCell ref="X45:Y45"/>
    <mergeCell ref="Z45:AB45"/>
    <mergeCell ref="H44:I44"/>
    <mergeCell ref="J44:K44"/>
    <mergeCell ref="L44:M44"/>
    <mergeCell ref="N44:O44"/>
    <mergeCell ref="P44:Q44"/>
    <mergeCell ref="R44:S44"/>
    <mergeCell ref="T44:U44"/>
    <mergeCell ref="V44:W44"/>
    <mergeCell ref="X44:Y44"/>
    <mergeCell ref="Z42:AB42"/>
    <mergeCell ref="H43:I43"/>
    <mergeCell ref="J43:K43"/>
    <mergeCell ref="L43:M43"/>
    <mergeCell ref="N43:O43"/>
    <mergeCell ref="P43:Q43"/>
    <mergeCell ref="R43:S43"/>
    <mergeCell ref="T43:U43"/>
    <mergeCell ref="V43:W43"/>
    <mergeCell ref="X43:Y43"/>
    <mergeCell ref="Z43:AB43"/>
    <mergeCell ref="H42:I42"/>
    <mergeCell ref="J42:K42"/>
    <mergeCell ref="L42:M42"/>
    <mergeCell ref="N42:O42"/>
    <mergeCell ref="P42:Q42"/>
    <mergeCell ref="R42:S42"/>
    <mergeCell ref="T42:U42"/>
    <mergeCell ref="V42:W42"/>
    <mergeCell ref="X42:Y42"/>
    <mergeCell ref="Z40:AB40"/>
    <mergeCell ref="H41:I41"/>
    <mergeCell ref="J41:K41"/>
    <mergeCell ref="L41:M41"/>
    <mergeCell ref="N41:O41"/>
    <mergeCell ref="P41:Q41"/>
    <mergeCell ref="R41:S41"/>
    <mergeCell ref="T41:U41"/>
    <mergeCell ref="V41:W41"/>
    <mergeCell ref="X41:Y41"/>
    <mergeCell ref="Z41:AB41"/>
    <mergeCell ref="H40:I40"/>
    <mergeCell ref="J40:K40"/>
    <mergeCell ref="L40:M40"/>
    <mergeCell ref="N40:O40"/>
    <mergeCell ref="P40:Q40"/>
    <mergeCell ref="R40:S40"/>
    <mergeCell ref="T40:U40"/>
    <mergeCell ref="V40:W40"/>
    <mergeCell ref="X40:Y40"/>
    <mergeCell ref="Z38:AB38"/>
    <mergeCell ref="H39:I39"/>
    <mergeCell ref="J39:K39"/>
    <mergeCell ref="L39:M39"/>
    <mergeCell ref="N39:O39"/>
    <mergeCell ref="P39:Q39"/>
    <mergeCell ref="R39:S39"/>
    <mergeCell ref="T39:U39"/>
    <mergeCell ref="V39:W39"/>
    <mergeCell ref="X39:Y39"/>
    <mergeCell ref="Z39:AB39"/>
    <mergeCell ref="H38:I38"/>
    <mergeCell ref="J38:K38"/>
    <mergeCell ref="L38:M38"/>
    <mergeCell ref="N38:O38"/>
    <mergeCell ref="P38:Q38"/>
    <mergeCell ref="R38:S38"/>
    <mergeCell ref="T38:U38"/>
    <mergeCell ref="V38:W38"/>
    <mergeCell ref="X38:Y38"/>
    <mergeCell ref="Z36:AB36"/>
    <mergeCell ref="H37:I37"/>
    <mergeCell ref="J37:K37"/>
    <mergeCell ref="L37:M37"/>
    <mergeCell ref="N37:O37"/>
    <mergeCell ref="P37:Q37"/>
    <mergeCell ref="R37:S37"/>
    <mergeCell ref="T37:U37"/>
    <mergeCell ref="V37:W37"/>
    <mergeCell ref="X37:Y37"/>
    <mergeCell ref="Z37:AB37"/>
    <mergeCell ref="H36:I36"/>
    <mergeCell ref="J36:K36"/>
    <mergeCell ref="L36:M36"/>
    <mergeCell ref="N36:O36"/>
    <mergeCell ref="P36:Q36"/>
    <mergeCell ref="R36:S36"/>
    <mergeCell ref="T36:U36"/>
    <mergeCell ref="V36:W36"/>
    <mergeCell ref="X36:Y36"/>
    <mergeCell ref="Z34:AB34"/>
    <mergeCell ref="H35:I35"/>
    <mergeCell ref="J35:K35"/>
    <mergeCell ref="L35:M35"/>
    <mergeCell ref="N35:O35"/>
    <mergeCell ref="P35:Q35"/>
    <mergeCell ref="R35:S35"/>
    <mergeCell ref="T35:U35"/>
    <mergeCell ref="V35:W35"/>
    <mergeCell ref="X35:Y35"/>
    <mergeCell ref="Z35:AB35"/>
    <mergeCell ref="H34:I34"/>
    <mergeCell ref="J34:K34"/>
    <mergeCell ref="L34:M34"/>
    <mergeCell ref="N34:O34"/>
    <mergeCell ref="P34:Q34"/>
    <mergeCell ref="R34:S34"/>
    <mergeCell ref="T34:U34"/>
    <mergeCell ref="V34:W34"/>
    <mergeCell ref="X34:Y34"/>
    <mergeCell ref="Z32:AB32"/>
    <mergeCell ref="H33:I33"/>
    <mergeCell ref="J33:K33"/>
    <mergeCell ref="L33:M33"/>
    <mergeCell ref="N33:O33"/>
    <mergeCell ref="P33:Q33"/>
    <mergeCell ref="R33:S33"/>
    <mergeCell ref="T33:U33"/>
    <mergeCell ref="V33:W33"/>
    <mergeCell ref="X33:Y33"/>
    <mergeCell ref="Z33:AB33"/>
    <mergeCell ref="H32:I32"/>
    <mergeCell ref="J32:K32"/>
    <mergeCell ref="L32:M32"/>
    <mergeCell ref="N32:O32"/>
    <mergeCell ref="P32:Q32"/>
    <mergeCell ref="R32:S32"/>
    <mergeCell ref="T32:U32"/>
    <mergeCell ref="V32:W32"/>
    <mergeCell ref="X32:Y32"/>
    <mergeCell ref="Z30:AB30"/>
    <mergeCell ref="H31:I31"/>
    <mergeCell ref="J31:K31"/>
    <mergeCell ref="L31:M31"/>
    <mergeCell ref="N31:O31"/>
    <mergeCell ref="P31:Q31"/>
    <mergeCell ref="R31:S31"/>
    <mergeCell ref="T31:U31"/>
    <mergeCell ref="V31:W31"/>
    <mergeCell ref="X31:Y31"/>
    <mergeCell ref="Z31:AB31"/>
    <mergeCell ref="H30:I30"/>
    <mergeCell ref="J30:K30"/>
    <mergeCell ref="L30:M30"/>
    <mergeCell ref="N30:O30"/>
    <mergeCell ref="P30:Q30"/>
    <mergeCell ref="R30:S30"/>
    <mergeCell ref="T30:U30"/>
    <mergeCell ref="V30:W30"/>
    <mergeCell ref="X30:Y30"/>
    <mergeCell ref="Z28:AB28"/>
    <mergeCell ref="H29:I29"/>
    <mergeCell ref="J29:K29"/>
    <mergeCell ref="L29:M29"/>
    <mergeCell ref="N29:O29"/>
    <mergeCell ref="P29:Q29"/>
    <mergeCell ref="R29:S29"/>
    <mergeCell ref="T29:U29"/>
    <mergeCell ref="V29:W29"/>
    <mergeCell ref="X29:Y29"/>
    <mergeCell ref="Z29:AB29"/>
    <mergeCell ref="H28:I28"/>
    <mergeCell ref="J28:K28"/>
    <mergeCell ref="L28:M28"/>
    <mergeCell ref="N28:O28"/>
    <mergeCell ref="P28:Q28"/>
    <mergeCell ref="R28:S28"/>
    <mergeCell ref="T28:U28"/>
    <mergeCell ref="V28:W28"/>
    <mergeCell ref="X28:Y28"/>
    <mergeCell ref="Z26:AB26"/>
    <mergeCell ref="H27:I27"/>
    <mergeCell ref="J27:K27"/>
    <mergeCell ref="L27:M27"/>
    <mergeCell ref="N27:O27"/>
    <mergeCell ref="P27:Q27"/>
    <mergeCell ref="R27:S27"/>
    <mergeCell ref="T27:U27"/>
    <mergeCell ref="V27:W27"/>
    <mergeCell ref="X27:Y27"/>
    <mergeCell ref="Z27:AB27"/>
    <mergeCell ref="H26:I26"/>
    <mergeCell ref="J26:K26"/>
    <mergeCell ref="L26:M26"/>
    <mergeCell ref="N26:O26"/>
    <mergeCell ref="P26:Q26"/>
    <mergeCell ref="R26:S26"/>
    <mergeCell ref="T26:U26"/>
    <mergeCell ref="V26:W26"/>
    <mergeCell ref="X26:Y26"/>
    <mergeCell ref="Z24:AB24"/>
    <mergeCell ref="H25:I25"/>
    <mergeCell ref="J25:K25"/>
    <mergeCell ref="L25:M25"/>
    <mergeCell ref="N25:O25"/>
    <mergeCell ref="P25:Q25"/>
    <mergeCell ref="R25:S25"/>
    <mergeCell ref="T25:U25"/>
    <mergeCell ref="V25:W25"/>
    <mergeCell ref="X25:Y25"/>
    <mergeCell ref="Z25:AB25"/>
    <mergeCell ref="H24:I24"/>
    <mergeCell ref="J24:K24"/>
    <mergeCell ref="L24:M24"/>
    <mergeCell ref="N24:O24"/>
    <mergeCell ref="P24:Q24"/>
    <mergeCell ref="R24:S24"/>
    <mergeCell ref="T24:U24"/>
    <mergeCell ref="V24:W24"/>
    <mergeCell ref="X24:Y24"/>
    <mergeCell ref="Z22:AB22"/>
    <mergeCell ref="H23:I23"/>
    <mergeCell ref="J23:K23"/>
    <mergeCell ref="L23:M23"/>
    <mergeCell ref="N23:O23"/>
    <mergeCell ref="P23:Q23"/>
    <mergeCell ref="R23:S23"/>
    <mergeCell ref="T23:U23"/>
    <mergeCell ref="V23:W23"/>
    <mergeCell ref="X23:Y23"/>
    <mergeCell ref="Z23:AB23"/>
    <mergeCell ref="H22:I22"/>
    <mergeCell ref="J22:K22"/>
    <mergeCell ref="L22:M22"/>
    <mergeCell ref="N22:O22"/>
    <mergeCell ref="P22:Q22"/>
    <mergeCell ref="R22:S22"/>
    <mergeCell ref="T22:U22"/>
    <mergeCell ref="V22:W22"/>
    <mergeCell ref="X22:Y22"/>
    <mergeCell ref="Z20:AB20"/>
    <mergeCell ref="H21:I21"/>
    <mergeCell ref="J21:K21"/>
    <mergeCell ref="L21:M21"/>
    <mergeCell ref="N21:O21"/>
    <mergeCell ref="P21:Q21"/>
    <mergeCell ref="R21:S21"/>
    <mergeCell ref="T21:U21"/>
    <mergeCell ref="V21:W21"/>
    <mergeCell ref="X21:Y21"/>
    <mergeCell ref="Z21:AB21"/>
    <mergeCell ref="H20:I20"/>
    <mergeCell ref="J20:K20"/>
    <mergeCell ref="L20:M20"/>
    <mergeCell ref="N20:O20"/>
    <mergeCell ref="P20:Q20"/>
    <mergeCell ref="R20:S20"/>
    <mergeCell ref="T20:U20"/>
    <mergeCell ref="V20:W20"/>
    <mergeCell ref="X20:Y20"/>
    <mergeCell ref="Z18:AB18"/>
    <mergeCell ref="H19:I19"/>
    <mergeCell ref="J19:K19"/>
    <mergeCell ref="L19:M19"/>
    <mergeCell ref="N19:O19"/>
    <mergeCell ref="P19:Q19"/>
    <mergeCell ref="R19:S19"/>
    <mergeCell ref="T19:U19"/>
    <mergeCell ref="V19:W19"/>
    <mergeCell ref="X19:Y19"/>
    <mergeCell ref="Z19:AB19"/>
    <mergeCell ref="H18:I18"/>
    <mergeCell ref="J18:K18"/>
    <mergeCell ref="L18:M18"/>
    <mergeCell ref="N18:O18"/>
    <mergeCell ref="P18:Q18"/>
    <mergeCell ref="R18:S18"/>
    <mergeCell ref="T18:U18"/>
    <mergeCell ref="V18:W18"/>
    <mergeCell ref="X18:Y18"/>
    <mergeCell ref="Z16:AB16"/>
    <mergeCell ref="H17:I17"/>
    <mergeCell ref="J17:K17"/>
    <mergeCell ref="L17:M17"/>
    <mergeCell ref="N17:O17"/>
    <mergeCell ref="P17:Q17"/>
    <mergeCell ref="R17:S17"/>
    <mergeCell ref="T17:U17"/>
    <mergeCell ref="V17:W17"/>
    <mergeCell ref="X17:Y17"/>
    <mergeCell ref="Z17:AB17"/>
    <mergeCell ref="H16:I16"/>
    <mergeCell ref="J16:K16"/>
    <mergeCell ref="L16:M16"/>
    <mergeCell ref="N16:O16"/>
    <mergeCell ref="P16:Q16"/>
    <mergeCell ref="R16:S16"/>
    <mergeCell ref="T16:U16"/>
    <mergeCell ref="V16:W16"/>
    <mergeCell ref="X16:Y16"/>
    <mergeCell ref="Z14:AB14"/>
    <mergeCell ref="H15:I15"/>
    <mergeCell ref="J15:K15"/>
    <mergeCell ref="L15:M15"/>
    <mergeCell ref="N15:O15"/>
    <mergeCell ref="P15:Q15"/>
    <mergeCell ref="R15:S15"/>
    <mergeCell ref="T15:U15"/>
    <mergeCell ref="V15:W15"/>
    <mergeCell ref="X15:Y15"/>
    <mergeCell ref="Z15:AB15"/>
    <mergeCell ref="H14:I14"/>
    <mergeCell ref="J14:K14"/>
    <mergeCell ref="L14:M14"/>
    <mergeCell ref="N14:O14"/>
    <mergeCell ref="P14:Q14"/>
    <mergeCell ref="R14:S14"/>
    <mergeCell ref="T14:U14"/>
    <mergeCell ref="V14:W14"/>
    <mergeCell ref="X14:Y14"/>
    <mergeCell ref="Z12:AB12"/>
    <mergeCell ref="H13:I13"/>
    <mergeCell ref="J13:K13"/>
    <mergeCell ref="L13:M13"/>
    <mergeCell ref="N13:O13"/>
    <mergeCell ref="P13:Q13"/>
    <mergeCell ref="R13:S13"/>
    <mergeCell ref="T13:U13"/>
    <mergeCell ref="V13:W13"/>
    <mergeCell ref="X13:Y13"/>
    <mergeCell ref="Z13:AB13"/>
    <mergeCell ref="H12:I12"/>
    <mergeCell ref="J12:K12"/>
    <mergeCell ref="L12:M12"/>
    <mergeCell ref="N12:O12"/>
    <mergeCell ref="P12:Q12"/>
    <mergeCell ref="R12:S12"/>
    <mergeCell ref="T12:U12"/>
    <mergeCell ref="V12:W12"/>
    <mergeCell ref="X12:Y12"/>
    <mergeCell ref="Z10:AB10"/>
    <mergeCell ref="H11:I11"/>
    <mergeCell ref="J11:K11"/>
    <mergeCell ref="L11:M11"/>
    <mergeCell ref="N11:O11"/>
    <mergeCell ref="P11:Q11"/>
    <mergeCell ref="R11:S11"/>
    <mergeCell ref="T11:U11"/>
    <mergeCell ref="V11:W11"/>
    <mergeCell ref="X11:Y11"/>
    <mergeCell ref="Z11:AB11"/>
    <mergeCell ref="H10:I10"/>
    <mergeCell ref="J10:K10"/>
    <mergeCell ref="L10:M10"/>
    <mergeCell ref="N10:O10"/>
    <mergeCell ref="P10:Q10"/>
    <mergeCell ref="R10:S10"/>
    <mergeCell ref="T10:U10"/>
    <mergeCell ref="V10:W10"/>
    <mergeCell ref="X10:Y10"/>
    <mergeCell ref="Z8:AB8"/>
    <mergeCell ref="H9:I9"/>
    <mergeCell ref="J9:K9"/>
    <mergeCell ref="L9:M9"/>
    <mergeCell ref="N9:O9"/>
    <mergeCell ref="P9:Q9"/>
    <mergeCell ref="R9:S9"/>
    <mergeCell ref="T9:U9"/>
    <mergeCell ref="V9:W9"/>
    <mergeCell ref="X9:Y9"/>
    <mergeCell ref="Z9:AB9"/>
    <mergeCell ref="H8:I8"/>
    <mergeCell ref="J8:K8"/>
    <mergeCell ref="L8:M8"/>
    <mergeCell ref="N8:O8"/>
    <mergeCell ref="P8:Q8"/>
    <mergeCell ref="R8:S8"/>
    <mergeCell ref="T8:U8"/>
    <mergeCell ref="V8:W8"/>
    <mergeCell ref="X8:Y8"/>
    <mergeCell ref="Z6:AB6"/>
    <mergeCell ref="H7:I7"/>
    <mergeCell ref="J7:K7"/>
    <mergeCell ref="L7:M7"/>
    <mergeCell ref="N7:O7"/>
    <mergeCell ref="P7:Q7"/>
    <mergeCell ref="R7:S7"/>
    <mergeCell ref="T7:U7"/>
    <mergeCell ref="V7:W7"/>
    <mergeCell ref="X7:Y7"/>
    <mergeCell ref="Z7:AB7"/>
    <mergeCell ref="H6:I6"/>
    <mergeCell ref="J6:K6"/>
    <mergeCell ref="L6:M6"/>
    <mergeCell ref="N6:O6"/>
    <mergeCell ref="P6:Q6"/>
    <mergeCell ref="R6:S6"/>
    <mergeCell ref="T6:U6"/>
    <mergeCell ref="V6:W6"/>
    <mergeCell ref="X6:Y6"/>
    <mergeCell ref="A1:M1"/>
    <mergeCell ref="N1:AB1"/>
    <mergeCell ref="A2:M2"/>
    <mergeCell ref="N2:AB2"/>
    <mergeCell ref="H5:I5"/>
    <mergeCell ref="J5:K5"/>
    <mergeCell ref="L5:M5"/>
    <mergeCell ref="N5:O5"/>
    <mergeCell ref="P5:Q5"/>
    <mergeCell ref="R5:S5"/>
    <mergeCell ref="T5:U5"/>
    <mergeCell ref="V5:W5"/>
    <mergeCell ref="X5:Y5"/>
    <mergeCell ref="Z5:AB5"/>
  </mergeCells>
  <phoneticPr fontId="0" type="noConversion"/>
  <pageMargins left="0.25" right="0.25" top="0.75" bottom="0.75" header="0.3" footer="0.3"/>
  <pageSetup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3"/>
  <sheetViews>
    <sheetView zoomScaleNormal="100" workbookViewId="0">
      <selection activeCell="H10" sqref="H10:I10"/>
    </sheetView>
  </sheetViews>
  <sheetFormatPr defaultColWidth="9.33203125" defaultRowHeight="12.75" x14ac:dyDescent="0.2"/>
  <cols>
    <col min="1" max="13" width="10.6640625" style="179" customWidth="1"/>
    <col min="14" max="16384" width="9.33203125" style="179"/>
  </cols>
  <sheetData>
    <row r="1" spans="1:28" ht="15" x14ac:dyDescent="0.25">
      <c r="A1" s="632" t="str">
        <f>"INTERNAL SERVICE FUND ACCOUNTS COVERING THE PERIOD JULY 1, "&amp;Help!C17&amp;", to JUNE 30, "&amp;Help!C17+1</f>
        <v>INTERNAL SERVICE FUND ACCOUNTS COVERING THE PERIOD JULY 1, 2011, to JUNE 30, 2012</v>
      </c>
      <c r="B1" s="632"/>
      <c r="C1" s="632"/>
      <c r="D1" s="632"/>
      <c r="E1" s="632"/>
      <c r="F1" s="632"/>
      <c r="G1" s="632"/>
      <c r="H1" s="632"/>
      <c r="I1" s="632"/>
      <c r="J1" s="632"/>
      <c r="K1" s="632"/>
      <c r="L1" s="632"/>
      <c r="M1" s="632"/>
      <c r="N1" s="632" t="str">
        <f>A1</f>
        <v>INTERNAL SERVICE FUND ACCOUNTS COVERING THE PERIOD JULY 1, 2011, to JUNE 30, 2012</v>
      </c>
      <c r="O1" s="632"/>
      <c r="P1" s="632"/>
      <c r="Q1" s="632"/>
      <c r="R1" s="632"/>
      <c r="S1" s="632"/>
      <c r="T1" s="632"/>
      <c r="U1" s="632"/>
      <c r="V1" s="632"/>
      <c r="W1" s="632"/>
      <c r="X1" s="632"/>
      <c r="Y1" s="632"/>
      <c r="Z1" s="632"/>
      <c r="AA1" s="632"/>
      <c r="AB1" s="632"/>
    </row>
    <row r="2" spans="1:28" ht="15" x14ac:dyDescent="0.25">
      <c r="A2" s="632" t="str">
        <f>"ESTIMATE OF NEEDS FOR "&amp;Help!C17+1&amp;"-"&amp;Help!C17+2</f>
        <v>ESTIMATE OF NEEDS FOR 2012-2013</v>
      </c>
      <c r="B2" s="632"/>
      <c r="C2" s="632"/>
      <c r="D2" s="632"/>
      <c r="E2" s="632"/>
      <c r="F2" s="632"/>
      <c r="G2" s="632"/>
      <c r="H2" s="632"/>
      <c r="I2" s="632"/>
      <c r="J2" s="632"/>
      <c r="K2" s="632"/>
      <c r="L2" s="632"/>
      <c r="M2" s="632"/>
      <c r="N2" s="632" t="str">
        <f>A2</f>
        <v>ESTIMATE OF NEEDS FOR 2012-2013</v>
      </c>
      <c r="O2" s="632"/>
      <c r="P2" s="632"/>
      <c r="Q2" s="632"/>
      <c r="R2" s="632"/>
      <c r="S2" s="632"/>
      <c r="T2" s="632"/>
      <c r="U2" s="632"/>
      <c r="V2" s="632"/>
      <c r="W2" s="632"/>
      <c r="X2" s="632"/>
      <c r="Y2" s="632"/>
      <c r="Z2" s="632"/>
      <c r="AA2" s="632"/>
      <c r="AB2" s="632"/>
    </row>
    <row r="3" spans="1:28" ht="13.5" thickBot="1" x14ac:dyDescent="0.25">
      <c r="A3" s="81" t="s">
        <v>427</v>
      </c>
      <c r="B3" s="81"/>
      <c r="C3" s="81"/>
      <c r="D3" s="81"/>
      <c r="E3" s="81"/>
      <c r="F3" s="81"/>
      <c r="G3" s="81"/>
      <c r="H3" s="81"/>
      <c r="I3" s="81"/>
      <c r="J3" s="81"/>
      <c r="K3" s="81"/>
      <c r="L3" s="81"/>
      <c r="M3" s="121" t="s">
        <v>29</v>
      </c>
      <c r="N3" s="81" t="s">
        <v>427</v>
      </c>
      <c r="O3" s="81"/>
      <c r="P3" s="81"/>
      <c r="Q3" s="81"/>
      <c r="R3" s="81"/>
      <c r="S3" s="81"/>
      <c r="T3" s="81"/>
      <c r="U3" s="81"/>
      <c r="V3" s="81"/>
      <c r="W3" s="81"/>
      <c r="X3" s="81"/>
      <c r="Y3" s="81"/>
      <c r="Z3" s="121"/>
      <c r="AB3" s="121">
        <v>1</v>
      </c>
    </row>
    <row r="4" spans="1:28" ht="13.5" thickTop="1" x14ac:dyDescent="0.2">
      <c r="A4" s="180" t="s">
        <v>428</v>
      </c>
      <c r="B4" s="181"/>
      <c r="C4" s="181"/>
      <c r="D4" s="181"/>
      <c r="E4" s="181"/>
      <c r="F4" s="181"/>
      <c r="G4" s="181"/>
      <c r="H4" s="181"/>
      <c r="I4" s="181"/>
      <c r="J4" s="181"/>
      <c r="K4" s="181"/>
      <c r="L4" s="181"/>
      <c r="M4" s="182"/>
      <c r="N4" s="180"/>
      <c r="O4" s="181"/>
      <c r="P4" s="181"/>
      <c r="Q4" s="181"/>
      <c r="R4" s="181"/>
      <c r="S4" s="181"/>
      <c r="T4" s="181"/>
      <c r="U4" s="181"/>
      <c r="V4" s="181"/>
      <c r="W4" s="181"/>
      <c r="X4" s="181"/>
      <c r="Y4" s="181"/>
      <c r="Z4" s="181"/>
      <c r="AA4" s="181"/>
      <c r="AB4" s="182"/>
    </row>
    <row r="5" spans="1:28" ht="13.5" thickBot="1" x14ac:dyDescent="0.25">
      <c r="A5" s="183"/>
      <c r="B5" s="184"/>
      <c r="C5" s="184"/>
      <c r="D5" s="184"/>
      <c r="E5" s="184"/>
      <c r="F5" s="184"/>
      <c r="G5" s="184"/>
      <c r="H5" s="700" t="s">
        <v>413</v>
      </c>
      <c r="I5" s="700"/>
      <c r="J5" s="700" t="s">
        <v>413</v>
      </c>
      <c r="K5" s="700"/>
      <c r="L5" s="700" t="s">
        <v>413</v>
      </c>
      <c r="M5" s="701"/>
      <c r="N5" s="702" t="s">
        <v>413</v>
      </c>
      <c r="O5" s="700"/>
      <c r="P5" s="700" t="s">
        <v>413</v>
      </c>
      <c r="Q5" s="700"/>
      <c r="R5" s="700" t="s">
        <v>413</v>
      </c>
      <c r="S5" s="700"/>
      <c r="T5" s="700" t="s">
        <v>413</v>
      </c>
      <c r="U5" s="700"/>
      <c r="V5" s="700" t="s">
        <v>413</v>
      </c>
      <c r="W5" s="700"/>
      <c r="X5" s="700" t="s">
        <v>413</v>
      </c>
      <c r="Y5" s="700"/>
      <c r="Z5" s="700"/>
      <c r="AA5" s="700"/>
      <c r="AB5" s="701"/>
    </row>
    <row r="6" spans="1:28" ht="14.25" thickTop="1" thickBot="1" x14ac:dyDescent="0.25">
      <c r="A6" s="122" t="str">
        <f>"Schedule 1, Current Balance Sheet - June 30, "&amp;Help!C17+1</f>
        <v>Schedule 1, Current Balance Sheet - June 30, 2012</v>
      </c>
      <c r="B6" s="123"/>
      <c r="C6" s="123"/>
      <c r="D6" s="123"/>
      <c r="E6" s="123"/>
      <c r="F6" s="123"/>
      <c r="G6" s="123"/>
      <c r="H6" s="623" t="str">
        <f>Help!C17&amp;"-"&amp;Help!C17+1</f>
        <v>2011-2012</v>
      </c>
      <c r="I6" s="623"/>
      <c r="J6" s="623" t="str">
        <f>$H$6</f>
        <v>2011-2012</v>
      </c>
      <c r="K6" s="623"/>
      <c r="L6" s="623" t="str">
        <f>$H$6</f>
        <v>2011-2012</v>
      </c>
      <c r="M6" s="623"/>
      <c r="N6" s="652" t="str">
        <f>$H$6</f>
        <v>2011-2012</v>
      </c>
      <c r="O6" s="623"/>
      <c r="P6" s="623" t="str">
        <f>$H$6</f>
        <v>2011-2012</v>
      </c>
      <c r="Q6" s="623"/>
      <c r="R6" s="623" t="str">
        <f>$H$6</f>
        <v>2011-2012</v>
      </c>
      <c r="S6" s="623"/>
      <c r="T6" s="623" t="str">
        <f>$H$6</f>
        <v>2011-2012</v>
      </c>
      <c r="U6" s="623"/>
      <c r="V6" s="623" t="str">
        <f>$H$6</f>
        <v>2011-2012</v>
      </c>
      <c r="W6" s="623"/>
      <c r="X6" s="623" t="str">
        <f>$H$6</f>
        <v>2011-2012</v>
      </c>
      <c r="Y6" s="623"/>
      <c r="Z6" s="703"/>
      <c r="AA6" s="703"/>
      <c r="AB6" s="704"/>
    </row>
    <row r="7" spans="1:28" ht="14.25" thickTop="1" thickBot="1" x14ac:dyDescent="0.25">
      <c r="A7" s="185" t="s">
        <v>414</v>
      </c>
      <c r="B7" s="186"/>
      <c r="C7" s="186"/>
      <c r="D7" s="186"/>
      <c r="E7" s="186"/>
      <c r="F7" s="186"/>
      <c r="G7" s="186"/>
      <c r="H7" s="703" t="s">
        <v>40</v>
      </c>
      <c r="I7" s="703"/>
      <c r="J7" s="703" t="s">
        <v>40</v>
      </c>
      <c r="K7" s="703"/>
      <c r="L7" s="703" t="s">
        <v>40</v>
      </c>
      <c r="M7" s="704"/>
      <c r="N7" s="703" t="s">
        <v>40</v>
      </c>
      <c r="O7" s="703"/>
      <c r="P7" s="703" t="s">
        <v>40</v>
      </c>
      <c r="Q7" s="703"/>
      <c r="R7" s="703" t="s">
        <v>40</v>
      </c>
      <c r="S7" s="703"/>
      <c r="T7" s="703" t="s">
        <v>40</v>
      </c>
      <c r="U7" s="703"/>
      <c r="V7" s="703" t="s">
        <v>40</v>
      </c>
      <c r="W7" s="703"/>
      <c r="X7" s="703" t="s">
        <v>40</v>
      </c>
      <c r="Y7" s="703"/>
      <c r="Z7" s="705" t="s">
        <v>51</v>
      </c>
      <c r="AA7" s="703"/>
      <c r="AB7" s="704"/>
    </row>
    <row r="8" spans="1:28" ht="13.5" thickTop="1" x14ac:dyDescent="0.2">
      <c r="A8" s="180" t="s">
        <v>41</v>
      </c>
      <c r="B8" s="181"/>
      <c r="C8" s="181"/>
      <c r="D8" s="181"/>
      <c r="E8" s="181"/>
      <c r="F8" s="181"/>
      <c r="G8" s="182"/>
      <c r="H8" s="709"/>
      <c r="I8" s="709"/>
      <c r="J8" s="709"/>
      <c r="K8" s="709"/>
      <c r="L8" s="709"/>
      <c r="M8" s="709"/>
      <c r="N8" s="709"/>
      <c r="O8" s="709"/>
      <c r="P8" s="709"/>
      <c r="Q8" s="709"/>
      <c r="R8" s="709"/>
      <c r="S8" s="709"/>
      <c r="T8" s="709"/>
      <c r="U8" s="709"/>
      <c r="V8" s="709"/>
      <c r="W8" s="709"/>
      <c r="X8" s="709"/>
      <c r="Y8" s="709"/>
      <c r="Z8" s="706"/>
      <c r="AA8" s="707"/>
      <c r="AB8" s="708"/>
    </row>
    <row r="9" spans="1:28" x14ac:dyDescent="0.2">
      <c r="A9" s="187" t="str">
        <f>"Cash Balance June 30, "&amp;Help!C17+1</f>
        <v>Cash Balance June 30, 2012</v>
      </c>
      <c r="B9" s="188"/>
      <c r="C9" s="188"/>
      <c r="D9" s="188"/>
      <c r="E9" s="188"/>
      <c r="F9" s="188"/>
      <c r="G9" s="189"/>
      <c r="H9" s="624">
        <f>H34</f>
        <v>0</v>
      </c>
      <c r="I9" s="624"/>
      <c r="J9" s="624">
        <f>J34</f>
        <v>0</v>
      </c>
      <c r="K9" s="624"/>
      <c r="L9" s="624">
        <f>L34</f>
        <v>0</v>
      </c>
      <c r="M9" s="624"/>
      <c r="N9" s="624">
        <f>N34</f>
        <v>0</v>
      </c>
      <c r="O9" s="624"/>
      <c r="P9" s="624">
        <f>P34</f>
        <v>0</v>
      </c>
      <c r="Q9" s="624"/>
      <c r="R9" s="624">
        <f>R34</f>
        <v>0</v>
      </c>
      <c r="S9" s="624"/>
      <c r="T9" s="624">
        <f>T34</f>
        <v>0</v>
      </c>
      <c r="U9" s="624"/>
      <c r="V9" s="624">
        <f>V34</f>
        <v>0</v>
      </c>
      <c r="W9" s="624"/>
      <c r="X9" s="624">
        <f>X34</f>
        <v>0</v>
      </c>
      <c r="Y9" s="624"/>
      <c r="Z9" s="696">
        <f>SUM(H9:Y9)</f>
        <v>0</v>
      </c>
      <c r="AA9" s="697"/>
      <c r="AB9" s="698"/>
    </row>
    <row r="10" spans="1:28" x14ac:dyDescent="0.2">
      <c r="A10" s="190" t="s">
        <v>42</v>
      </c>
      <c r="B10" s="191"/>
      <c r="C10" s="191"/>
      <c r="D10" s="191"/>
      <c r="E10" s="191"/>
      <c r="F10" s="191"/>
      <c r="G10" s="192"/>
      <c r="H10" s="593">
        <v>0</v>
      </c>
      <c r="I10" s="593"/>
      <c r="J10" s="593">
        <v>0</v>
      </c>
      <c r="K10" s="593"/>
      <c r="L10" s="593">
        <v>0</v>
      </c>
      <c r="M10" s="593"/>
      <c r="N10" s="593">
        <v>0</v>
      </c>
      <c r="O10" s="593"/>
      <c r="P10" s="593">
        <v>0</v>
      </c>
      <c r="Q10" s="593"/>
      <c r="R10" s="593">
        <v>0</v>
      </c>
      <c r="S10" s="593"/>
      <c r="T10" s="593">
        <v>0</v>
      </c>
      <c r="U10" s="593"/>
      <c r="V10" s="593">
        <v>0</v>
      </c>
      <c r="W10" s="593"/>
      <c r="X10" s="593">
        <v>0</v>
      </c>
      <c r="Y10" s="593"/>
      <c r="Z10" s="587">
        <f>SUM(H10:Y10)</f>
        <v>0</v>
      </c>
      <c r="AA10" s="588"/>
      <c r="AB10" s="589"/>
    </row>
    <row r="11" spans="1:28" ht="13.5" thickBot="1" x14ac:dyDescent="0.25">
      <c r="A11" s="193" t="s">
        <v>43</v>
      </c>
      <c r="B11" s="194"/>
      <c r="C11" s="194"/>
      <c r="D11" s="194"/>
      <c r="E11" s="194"/>
      <c r="F11" s="194"/>
      <c r="G11" s="195"/>
      <c r="H11" s="629">
        <f>SUM(H9:I10)</f>
        <v>0</v>
      </c>
      <c r="I11" s="629"/>
      <c r="J11" s="629">
        <f>SUM(J9:K10)</f>
        <v>0</v>
      </c>
      <c r="K11" s="629"/>
      <c r="L11" s="629">
        <f>SUM(L9:M10)</f>
        <v>0</v>
      </c>
      <c r="M11" s="629"/>
      <c r="N11" s="629">
        <f>SUM(N9:O10)</f>
        <v>0</v>
      </c>
      <c r="O11" s="629"/>
      <c r="P11" s="629">
        <f>SUM(P9:Q10)</f>
        <v>0</v>
      </c>
      <c r="Q11" s="629"/>
      <c r="R11" s="629">
        <f>SUM(R9:S10)</f>
        <v>0</v>
      </c>
      <c r="S11" s="629"/>
      <c r="T11" s="629">
        <f>SUM(T9:U10)</f>
        <v>0</v>
      </c>
      <c r="U11" s="629"/>
      <c r="V11" s="629">
        <f>SUM(V9:W10)</f>
        <v>0</v>
      </c>
      <c r="W11" s="629"/>
      <c r="X11" s="629">
        <f>SUM(X9:Y10)</f>
        <v>0</v>
      </c>
      <c r="Y11" s="629"/>
      <c r="Z11" s="573">
        <f>SUM(Z9:AB10)</f>
        <v>0</v>
      </c>
      <c r="AA11" s="574"/>
      <c r="AB11" s="575"/>
    </row>
    <row r="12" spans="1:28" ht="13.5" thickTop="1" x14ac:dyDescent="0.2">
      <c r="A12" s="180" t="s">
        <v>44</v>
      </c>
      <c r="B12" s="181"/>
      <c r="C12" s="181"/>
      <c r="D12" s="181"/>
      <c r="E12" s="181"/>
      <c r="F12" s="181"/>
      <c r="G12" s="182"/>
      <c r="H12" s="692"/>
      <c r="I12" s="692"/>
      <c r="J12" s="692"/>
      <c r="K12" s="692"/>
      <c r="L12" s="692"/>
      <c r="M12" s="692"/>
      <c r="N12" s="692"/>
      <c r="O12" s="692"/>
      <c r="P12" s="692"/>
      <c r="Q12" s="692"/>
      <c r="R12" s="692"/>
      <c r="S12" s="692"/>
      <c r="T12" s="692"/>
      <c r="U12" s="692"/>
      <c r="V12" s="692"/>
      <c r="W12" s="692"/>
      <c r="X12" s="692"/>
      <c r="Y12" s="692"/>
      <c r="Z12" s="693"/>
      <c r="AA12" s="694"/>
      <c r="AB12" s="695"/>
    </row>
    <row r="13" spans="1:28" x14ac:dyDescent="0.2">
      <c r="A13" s="187" t="s">
        <v>45</v>
      </c>
      <c r="B13" s="188"/>
      <c r="C13" s="188"/>
      <c r="D13" s="188"/>
      <c r="E13" s="188"/>
      <c r="F13" s="188"/>
      <c r="G13" s="189"/>
      <c r="H13" s="624">
        <f>H35</f>
        <v>0</v>
      </c>
      <c r="I13" s="624"/>
      <c r="J13" s="624">
        <f>J35</f>
        <v>0</v>
      </c>
      <c r="K13" s="624"/>
      <c r="L13" s="624">
        <f>L35</f>
        <v>0</v>
      </c>
      <c r="M13" s="624"/>
      <c r="N13" s="624">
        <f>N35</f>
        <v>0</v>
      </c>
      <c r="O13" s="624"/>
      <c r="P13" s="624">
        <f>P35</f>
        <v>0</v>
      </c>
      <c r="Q13" s="624"/>
      <c r="R13" s="624">
        <f>R35</f>
        <v>0</v>
      </c>
      <c r="S13" s="624"/>
      <c r="T13" s="624">
        <f>T35</f>
        <v>0</v>
      </c>
      <c r="U13" s="624"/>
      <c r="V13" s="624">
        <f>V35</f>
        <v>0</v>
      </c>
      <c r="W13" s="624"/>
      <c r="X13" s="624">
        <f>X35</f>
        <v>0</v>
      </c>
      <c r="Y13" s="624"/>
      <c r="Z13" s="696">
        <f>SUM(H13:Y13)</f>
        <v>0</v>
      </c>
      <c r="AA13" s="697"/>
      <c r="AB13" s="698"/>
    </row>
    <row r="14" spans="1:28" x14ac:dyDescent="0.2">
      <c r="A14" s="196" t="s">
        <v>46</v>
      </c>
      <c r="B14" s="191"/>
      <c r="C14" s="191"/>
      <c r="D14" s="191"/>
      <c r="E14" s="191"/>
      <c r="F14" s="191"/>
      <c r="G14" s="192"/>
      <c r="H14" s="593">
        <v>0</v>
      </c>
      <c r="I14" s="593"/>
      <c r="J14" s="593">
        <v>0</v>
      </c>
      <c r="K14" s="593"/>
      <c r="L14" s="593">
        <v>0</v>
      </c>
      <c r="M14" s="593"/>
      <c r="N14" s="593">
        <v>0</v>
      </c>
      <c r="O14" s="593"/>
      <c r="P14" s="593">
        <v>0</v>
      </c>
      <c r="Q14" s="593"/>
      <c r="R14" s="593">
        <v>0</v>
      </c>
      <c r="S14" s="593"/>
      <c r="T14" s="593">
        <v>0</v>
      </c>
      <c r="U14" s="593"/>
      <c r="V14" s="593">
        <v>0</v>
      </c>
      <c r="W14" s="593"/>
      <c r="X14" s="593">
        <v>0</v>
      </c>
      <c r="Y14" s="593"/>
      <c r="Z14" s="587">
        <f>SUM(H14:Y14)</f>
        <v>0</v>
      </c>
      <c r="AA14" s="588"/>
      <c r="AB14" s="589"/>
    </row>
    <row r="15" spans="1:28" x14ac:dyDescent="0.2">
      <c r="A15" s="196" t="s">
        <v>47</v>
      </c>
      <c r="B15" s="191"/>
      <c r="C15" s="191"/>
      <c r="D15" s="191"/>
      <c r="E15" s="191"/>
      <c r="F15" s="191"/>
      <c r="G15" s="192"/>
      <c r="H15" s="625">
        <f>H37</f>
        <v>0</v>
      </c>
      <c r="I15" s="625"/>
      <c r="J15" s="625">
        <f>J37</f>
        <v>0</v>
      </c>
      <c r="K15" s="625"/>
      <c r="L15" s="625">
        <f>L37</f>
        <v>0</v>
      </c>
      <c r="M15" s="625"/>
      <c r="N15" s="625">
        <f>N37</f>
        <v>0</v>
      </c>
      <c r="O15" s="625"/>
      <c r="P15" s="625">
        <f>P37</f>
        <v>0</v>
      </c>
      <c r="Q15" s="625"/>
      <c r="R15" s="625">
        <f>R37</f>
        <v>0</v>
      </c>
      <c r="S15" s="625"/>
      <c r="T15" s="625">
        <f>T37</f>
        <v>0</v>
      </c>
      <c r="U15" s="625"/>
      <c r="V15" s="625">
        <f>V37</f>
        <v>0</v>
      </c>
      <c r="W15" s="625"/>
      <c r="X15" s="625">
        <f>X37</f>
        <v>0</v>
      </c>
      <c r="Y15" s="625"/>
      <c r="Z15" s="587">
        <f>SUM(H15:Y15)</f>
        <v>0</v>
      </c>
      <c r="AA15" s="588"/>
      <c r="AB15" s="589"/>
    </row>
    <row r="16" spans="1:28" ht="13.5" thickBot="1" x14ac:dyDescent="0.25">
      <c r="A16" s="193" t="s">
        <v>48</v>
      </c>
      <c r="B16" s="194"/>
      <c r="C16" s="194"/>
      <c r="D16" s="194"/>
      <c r="E16" s="194"/>
      <c r="F16" s="194"/>
      <c r="G16" s="195"/>
      <c r="H16" s="602">
        <f>SUM(H13:I15)</f>
        <v>0</v>
      </c>
      <c r="I16" s="602"/>
      <c r="J16" s="602">
        <f>SUM(J13:K15)</f>
        <v>0</v>
      </c>
      <c r="K16" s="602"/>
      <c r="L16" s="602">
        <f>SUM(L13:M15)</f>
        <v>0</v>
      </c>
      <c r="M16" s="602"/>
      <c r="N16" s="602">
        <f t="shared" ref="N16:X16" si="0">SUM(N13:O15)</f>
        <v>0</v>
      </c>
      <c r="O16" s="602"/>
      <c r="P16" s="602">
        <f t="shared" si="0"/>
        <v>0</v>
      </c>
      <c r="Q16" s="602"/>
      <c r="R16" s="602">
        <f t="shared" si="0"/>
        <v>0</v>
      </c>
      <c r="S16" s="602"/>
      <c r="T16" s="602">
        <f t="shared" si="0"/>
        <v>0</v>
      </c>
      <c r="U16" s="602"/>
      <c r="V16" s="602">
        <f t="shared" si="0"/>
        <v>0</v>
      </c>
      <c r="W16" s="602"/>
      <c r="X16" s="602">
        <f t="shared" si="0"/>
        <v>0</v>
      </c>
      <c r="Y16" s="602"/>
      <c r="Z16" s="587">
        <f>SUM(H16:Y16)</f>
        <v>0</v>
      </c>
      <c r="AA16" s="588"/>
      <c r="AB16" s="589"/>
    </row>
    <row r="17" spans="1:28" ht="13.5" thickTop="1" x14ac:dyDescent="0.2">
      <c r="A17" s="197" t="str">
        <f>"CASH FUND BALANCE JUNE 30, "&amp;Help!C17+1</f>
        <v>CASH FUND BALANCE JUNE 30, 2012</v>
      </c>
      <c r="B17" s="198"/>
      <c r="C17" s="198"/>
      <c r="D17" s="198"/>
      <c r="E17" s="198"/>
      <c r="F17" s="198"/>
      <c r="G17" s="199"/>
      <c r="H17" s="624">
        <f>H11-H16</f>
        <v>0</v>
      </c>
      <c r="I17" s="624"/>
      <c r="J17" s="624">
        <f>J11-J16</f>
        <v>0</v>
      </c>
      <c r="K17" s="624"/>
      <c r="L17" s="624">
        <f>L11-L16</f>
        <v>0</v>
      </c>
      <c r="M17" s="624"/>
      <c r="N17" s="624">
        <f>N11-N16</f>
        <v>0</v>
      </c>
      <c r="O17" s="624"/>
      <c r="P17" s="624">
        <f>P11-P16</f>
        <v>0</v>
      </c>
      <c r="Q17" s="624"/>
      <c r="R17" s="624">
        <f>R11-R16</f>
        <v>0</v>
      </c>
      <c r="S17" s="624"/>
      <c r="T17" s="624">
        <f>T11-T16</f>
        <v>0</v>
      </c>
      <c r="U17" s="624"/>
      <c r="V17" s="624">
        <f>V11-V16</f>
        <v>0</v>
      </c>
      <c r="W17" s="624"/>
      <c r="X17" s="624">
        <f>X11-X16</f>
        <v>0</v>
      </c>
      <c r="Y17" s="624"/>
      <c r="Z17" s="567">
        <f>SUM(H17:Y17)</f>
        <v>0</v>
      </c>
      <c r="AA17" s="568"/>
      <c r="AB17" s="569"/>
    </row>
    <row r="18" spans="1:28" ht="13.5" thickBot="1" x14ac:dyDescent="0.25">
      <c r="A18" s="193" t="s">
        <v>49</v>
      </c>
      <c r="B18" s="194"/>
      <c r="C18" s="194"/>
      <c r="D18" s="194"/>
      <c r="E18" s="194"/>
      <c r="F18" s="194"/>
      <c r="G18" s="195"/>
      <c r="H18" s="602">
        <f>H16+H17</f>
        <v>0</v>
      </c>
      <c r="I18" s="602"/>
      <c r="J18" s="602">
        <f>J16+J17</f>
        <v>0</v>
      </c>
      <c r="K18" s="602"/>
      <c r="L18" s="602">
        <f>L16+L17</f>
        <v>0</v>
      </c>
      <c r="M18" s="602"/>
      <c r="N18" s="602">
        <f>N16+N17</f>
        <v>0</v>
      </c>
      <c r="O18" s="602"/>
      <c r="P18" s="602">
        <f>P16+P17</f>
        <v>0</v>
      </c>
      <c r="Q18" s="602"/>
      <c r="R18" s="602">
        <f>R16+R17</f>
        <v>0</v>
      </c>
      <c r="S18" s="602"/>
      <c r="T18" s="602">
        <f>T16+T17</f>
        <v>0</v>
      </c>
      <c r="U18" s="602"/>
      <c r="V18" s="602">
        <f>V16+V17</f>
        <v>0</v>
      </c>
      <c r="W18" s="602"/>
      <c r="X18" s="602">
        <f>X16+X17</f>
        <v>0</v>
      </c>
      <c r="Y18" s="602"/>
      <c r="Z18" s="573">
        <f>Z16+Z17</f>
        <v>0</v>
      </c>
      <c r="AA18" s="574"/>
      <c r="AB18" s="575"/>
    </row>
    <row r="19" spans="1:28" ht="14.25" thickTop="1" thickBot="1" x14ac:dyDescent="0.25">
      <c r="H19" s="690"/>
      <c r="I19" s="690"/>
      <c r="J19" s="690"/>
      <c r="K19" s="690"/>
      <c r="L19" s="690"/>
      <c r="M19" s="690"/>
      <c r="N19" s="690"/>
      <c r="O19" s="690"/>
      <c r="P19" s="690"/>
      <c r="Q19" s="690"/>
      <c r="R19" s="690"/>
      <c r="S19" s="690"/>
      <c r="T19" s="690"/>
      <c r="U19" s="690"/>
      <c r="V19" s="690"/>
      <c r="W19" s="690"/>
      <c r="X19" s="690"/>
      <c r="Y19" s="690"/>
      <c r="Z19" s="691"/>
      <c r="AA19" s="691"/>
      <c r="AB19" s="691"/>
    </row>
    <row r="20" spans="1:28" ht="14.25" thickTop="1" thickBot="1" x14ac:dyDescent="0.25">
      <c r="A20" s="185" t="s">
        <v>429</v>
      </c>
      <c r="B20" s="186"/>
      <c r="C20" s="186"/>
      <c r="D20" s="186"/>
      <c r="E20" s="186"/>
      <c r="F20" s="186"/>
      <c r="G20" s="186"/>
      <c r="H20" s="623" t="str">
        <f>$H$6</f>
        <v>2011-2012</v>
      </c>
      <c r="I20" s="623"/>
      <c r="J20" s="623" t="str">
        <f>$H$6</f>
        <v>2011-2012</v>
      </c>
      <c r="K20" s="623"/>
      <c r="L20" s="623" t="str">
        <f>$H$6</f>
        <v>2011-2012</v>
      </c>
      <c r="M20" s="623"/>
      <c r="N20" s="652" t="str">
        <f>$H$6</f>
        <v>2011-2012</v>
      </c>
      <c r="O20" s="623"/>
      <c r="P20" s="623" t="str">
        <f>$H$6</f>
        <v>2011-2012</v>
      </c>
      <c r="Q20" s="623"/>
      <c r="R20" s="623" t="str">
        <f>$H$6</f>
        <v>2011-2012</v>
      </c>
      <c r="S20" s="623"/>
      <c r="T20" s="623" t="str">
        <f>$H$6</f>
        <v>2011-2012</v>
      </c>
      <c r="U20" s="623"/>
      <c r="V20" s="623" t="str">
        <f>$H$6</f>
        <v>2011-2012</v>
      </c>
      <c r="W20" s="623"/>
      <c r="X20" s="623" t="str">
        <f>$H$6</f>
        <v>2011-2012</v>
      </c>
      <c r="Y20" s="623"/>
      <c r="Z20" s="591"/>
      <c r="AA20" s="591"/>
      <c r="AB20" s="592"/>
    </row>
    <row r="21" spans="1:28" ht="14.25" thickTop="1" thickBot="1" x14ac:dyDescent="0.25">
      <c r="A21" s="185" t="s">
        <v>414</v>
      </c>
      <c r="B21" s="186"/>
      <c r="C21" s="186"/>
      <c r="D21" s="186"/>
      <c r="E21" s="186"/>
      <c r="F21" s="186"/>
      <c r="G21" s="186"/>
      <c r="H21" s="591" t="s">
        <v>40</v>
      </c>
      <c r="I21" s="591"/>
      <c r="J21" s="591" t="s">
        <v>40</v>
      </c>
      <c r="K21" s="591"/>
      <c r="L21" s="591" t="s">
        <v>40</v>
      </c>
      <c r="M21" s="592"/>
      <c r="N21" s="591" t="s">
        <v>40</v>
      </c>
      <c r="O21" s="591"/>
      <c r="P21" s="591" t="s">
        <v>40</v>
      </c>
      <c r="Q21" s="591"/>
      <c r="R21" s="591" t="s">
        <v>40</v>
      </c>
      <c r="S21" s="591"/>
      <c r="T21" s="591" t="s">
        <v>40</v>
      </c>
      <c r="U21" s="591"/>
      <c r="V21" s="591" t="s">
        <v>40</v>
      </c>
      <c r="W21" s="591"/>
      <c r="X21" s="591" t="s">
        <v>40</v>
      </c>
      <c r="Y21" s="591"/>
      <c r="Z21" s="590" t="s">
        <v>158</v>
      </c>
      <c r="AA21" s="591"/>
      <c r="AB21" s="592"/>
    </row>
    <row r="22" spans="1:28" ht="13.5" thickTop="1" x14ac:dyDescent="0.2">
      <c r="A22" s="200" t="str">
        <f>"Cash Balance Reported to Excise Board 6-30-"&amp;Help!C17</f>
        <v>Cash Balance Reported to Excise Board 6-30-2011</v>
      </c>
      <c r="B22" s="198"/>
      <c r="C22" s="198"/>
      <c r="D22" s="198"/>
      <c r="E22" s="198"/>
      <c r="F22" s="198"/>
      <c r="G22" s="199"/>
      <c r="H22" s="599">
        <v>0</v>
      </c>
      <c r="I22" s="599"/>
      <c r="J22" s="599">
        <v>0</v>
      </c>
      <c r="K22" s="599"/>
      <c r="L22" s="599">
        <v>0</v>
      </c>
      <c r="M22" s="599"/>
      <c r="N22" s="599">
        <v>0</v>
      </c>
      <c r="O22" s="599"/>
      <c r="P22" s="599">
        <v>0</v>
      </c>
      <c r="Q22" s="599"/>
      <c r="R22" s="599">
        <v>0</v>
      </c>
      <c r="S22" s="599"/>
      <c r="T22" s="599">
        <v>0</v>
      </c>
      <c r="U22" s="599"/>
      <c r="V22" s="599">
        <v>0</v>
      </c>
      <c r="W22" s="599"/>
      <c r="X22" s="599">
        <v>0</v>
      </c>
      <c r="Y22" s="599"/>
      <c r="Z22" s="567">
        <f>SUM(H22:Y22)</f>
        <v>0</v>
      </c>
      <c r="AA22" s="568"/>
      <c r="AB22" s="569"/>
    </row>
    <row r="23" spans="1:28" x14ac:dyDescent="0.2">
      <c r="A23" s="196" t="s">
        <v>141</v>
      </c>
      <c r="B23" s="191"/>
      <c r="C23" s="191"/>
      <c r="D23" s="191"/>
      <c r="E23" s="191"/>
      <c r="F23" s="191"/>
      <c r="G23" s="192"/>
      <c r="H23" s="593">
        <v>0</v>
      </c>
      <c r="I23" s="593"/>
      <c r="J23" s="593">
        <v>0</v>
      </c>
      <c r="K23" s="593"/>
      <c r="L23" s="593">
        <v>0</v>
      </c>
      <c r="M23" s="593"/>
      <c r="N23" s="593">
        <v>0</v>
      </c>
      <c r="O23" s="593"/>
      <c r="P23" s="593">
        <v>0</v>
      </c>
      <c r="Q23" s="593"/>
      <c r="R23" s="593">
        <v>0</v>
      </c>
      <c r="S23" s="593"/>
      <c r="T23" s="593">
        <v>0</v>
      </c>
      <c r="U23" s="593"/>
      <c r="V23" s="593">
        <v>0</v>
      </c>
      <c r="W23" s="593"/>
      <c r="X23" s="593">
        <v>0</v>
      </c>
      <c r="Y23" s="593"/>
      <c r="Z23" s="587">
        <f t="shared" ref="Z23:Z40" si="1">SUM(H23:Y23)</f>
        <v>0</v>
      </c>
      <c r="AA23" s="588"/>
      <c r="AB23" s="589"/>
    </row>
    <row r="24" spans="1:28" x14ac:dyDescent="0.2">
      <c r="A24" s="196" t="s">
        <v>142</v>
      </c>
      <c r="B24" s="191"/>
      <c r="C24" s="191"/>
      <c r="D24" s="191"/>
      <c r="E24" s="191"/>
      <c r="F24" s="191"/>
      <c r="G24" s="192"/>
      <c r="H24" s="593">
        <v>0</v>
      </c>
      <c r="I24" s="593"/>
      <c r="J24" s="593">
        <v>0</v>
      </c>
      <c r="K24" s="593"/>
      <c r="L24" s="593">
        <v>0</v>
      </c>
      <c r="M24" s="593"/>
      <c r="N24" s="593">
        <v>0</v>
      </c>
      <c r="O24" s="593"/>
      <c r="P24" s="593">
        <v>0</v>
      </c>
      <c r="Q24" s="593"/>
      <c r="R24" s="593">
        <v>0</v>
      </c>
      <c r="S24" s="593"/>
      <c r="T24" s="593">
        <v>0</v>
      </c>
      <c r="U24" s="593"/>
      <c r="V24" s="593">
        <v>0</v>
      </c>
      <c r="W24" s="593"/>
      <c r="X24" s="593">
        <v>0</v>
      </c>
      <c r="Y24" s="593"/>
      <c r="Z24" s="587">
        <f t="shared" si="1"/>
        <v>0</v>
      </c>
      <c r="AA24" s="588"/>
      <c r="AB24" s="589"/>
    </row>
    <row r="25" spans="1:28" x14ac:dyDescent="0.2">
      <c r="A25" s="196" t="s">
        <v>143</v>
      </c>
      <c r="B25" s="191"/>
      <c r="C25" s="191"/>
      <c r="D25" s="191"/>
      <c r="E25" s="191"/>
      <c r="F25" s="191"/>
      <c r="G25" s="192"/>
      <c r="H25" s="625">
        <f>SUM(H22:I24)</f>
        <v>0</v>
      </c>
      <c r="I25" s="625"/>
      <c r="J25" s="625">
        <f>SUM(J22:K24)</f>
        <v>0</v>
      </c>
      <c r="K25" s="625"/>
      <c r="L25" s="625">
        <f>SUM(L22:M24)</f>
        <v>0</v>
      </c>
      <c r="M25" s="625"/>
      <c r="N25" s="625">
        <f>SUM(N22:O24)</f>
        <v>0</v>
      </c>
      <c r="O25" s="625"/>
      <c r="P25" s="625">
        <f>SUM(P22:Q24)</f>
        <v>0</v>
      </c>
      <c r="Q25" s="625"/>
      <c r="R25" s="625">
        <f>SUM(R22:S24)</f>
        <v>0</v>
      </c>
      <c r="S25" s="625"/>
      <c r="T25" s="625">
        <f>SUM(T22:U24)</f>
        <v>0</v>
      </c>
      <c r="U25" s="625"/>
      <c r="V25" s="625">
        <f>SUM(V22:W24)</f>
        <v>0</v>
      </c>
      <c r="W25" s="625"/>
      <c r="X25" s="625">
        <f>SUM(X22:Y24)</f>
        <v>0</v>
      </c>
      <c r="Y25" s="625"/>
      <c r="Z25" s="587">
        <f t="shared" si="1"/>
        <v>0</v>
      </c>
      <c r="AA25" s="588"/>
      <c r="AB25" s="589"/>
    </row>
    <row r="26" spans="1:28" x14ac:dyDescent="0.2">
      <c r="A26" s="196" t="s">
        <v>145</v>
      </c>
      <c r="B26" s="191"/>
      <c r="C26" s="191"/>
      <c r="D26" s="191"/>
      <c r="E26" s="191"/>
      <c r="F26" s="191"/>
      <c r="G26" s="192"/>
      <c r="H26" s="593">
        <v>0</v>
      </c>
      <c r="I26" s="593"/>
      <c r="J26" s="593">
        <v>0</v>
      </c>
      <c r="K26" s="593"/>
      <c r="L26" s="593">
        <v>0</v>
      </c>
      <c r="M26" s="593"/>
      <c r="N26" s="570">
        <v>0</v>
      </c>
      <c r="O26" s="572"/>
      <c r="P26" s="570">
        <v>0</v>
      </c>
      <c r="Q26" s="572"/>
      <c r="R26" s="570">
        <v>0</v>
      </c>
      <c r="S26" s="572"/>
      <c r="T26" s="570">
        <v>0</v>
      </c>
      <c r="U26" s="572"/>
      <c r="V26" s="570">
        <v>0</v>
      </c>
      <c r="W26" s="572"/>
      <c r="X26" s="570">
        <v>0</v>
      </c>
      <c r="Y26" s="572"/>
      <c r="Z26" s="587">
        <f t="shared" si="1"/>
        <v>0</v>
      </c>
      <c r="AA26" s="588"/>
      <c r="AB26" s="589"/>
    </row>
    <row r="27" spans="1:28" x14ac:dyDescent="0.2">
      <c r="A27" s="196" t="s">
        <v>146</v>
      </c>
      <c r="B27" s="191"/>
      <c r="C27" s="191"/>
      <c r="D27" s="191"/>
      <c r="E27" s="191"/>
      <c r="F27" s="191"/>
      <c r="G27" s="192"/>
      <c r="H27" s="593">
        <v>0</v>
      </c>
      <c r="I27" s="593"/>
      <c r="J27" s="593">
        <v>0</v>
      </c>
      <c r="K27" s="593"/>
      <c r="L27" s="593">
        <v>0</v>
      </c>
      <c r="M27" s="593"/>
      <c r="N27" s="593">
        <v>0</v>
      </c>
      <c r="O27" s="593"/>
      <c r="P27" s="593">
        <v>0</v>
      </c>
      <c r="Q27" s="593"/>
      <c r="R27" s="593">
        <v>0</v>
      </c>
      <c r="S27" s="593"/>
      <c r="T27" s="593">
        <v>0</v>
      </c>
      <c r="U27" s="593"/>
      <c r="V27" s="593">
        <v>0</v>
      </c>
      <c r="W27" s="593"/>
      <c r="X27" s="593">
        <v>0</v>
      </c>
      <c r="Y27" s="593"/>
      <c r="Z27" s="587">
        <f t="shared" si="1"/>
        <v>0</v>
      </c>
      <c r="AA27" s="588"/>
      <c r="AB27" s="589"/>
    </row>
    <row r="28" spans="1:28" x14ac:dyDescent="0.2">
      <c r="A28" s="196" t="s">
        <v>147</v>
      </c>
      <c r="B28" s="191"/>
      <c r="C28" s="191"/>
      <c r="D28" s="191"/>
      <c r="E28" s="191"/>
      <c r="F28" s="191"/>
      <c r="G28" s="192"/>
      <c r="H28" s="593">
        <v>0</v>
      </c>
      <c r="I28" s="593"/>
      <c r="J28" s="593">
        <v>0</v>
      </c>
      <c r="K28" s="593"/>
      <c r="L28" s="593">
        <v>0</v>
      </c>
      <c r="M28" s="593"/>
      <c r="N28" s="593">
        <v>0</v>
      </c>
      <c r="O28" s="593"/>
      <c r="P28" s="593">
        <v>0</v>
      </c>
      <c r="Q28" s="593"/>
      <c r="R28" s="593">
        <v>0</v>
      </c>
      <c r="S28" s="593"/>
      <c r="T28" s="593">
        <v>0</v>
      </c>
      <c r="U28" s="593"/>
      <c r="V28" s="593">
        <v>0</v>
      </c>
      <c r="W28" s="593"/>
      <c r="X28" s="593">
        <v>0</v>
      </c>
      <c r="Y28" s="593"/>
      <c r="Z28" s="587">
        <f t="shared" si="1"/>
        <v>0</v>
      </c>
      <c r="AA28" s="588"/>
      <c r="AB28" s="589"/>
    </row>
    <row r="29" spans="1:28" x14ac:dyDescent="0.2">
      <c r="A29" s="196" t="s">
        <v>148</v>
      </c>
      <c r="B29" s="191"/>
      <c r="C29" s="191"/>
      <c r="D29" s="191"/>
      <c r="E29" s="191"/>
      <c r="F29" s="191"/>
      <c r="G29" s="192"/>
      <c r="H29" s="625">
        <f>SUM(H26:I28)</f>
        <v>0</v>
      </c>
      <c r="I29" s="625"/>
      <c r="J29" s="625">
        <f>SUM(J26:K28)</f>
        <v>0</v>
      </c>
      <c r="K29" s="625"/>
      <c r="L29" s="625">
        <f>SUM(L26:M28)</f>
        <v>0</v>
      </c>
      <c r="M29" s="625"/>
      <c r="N29" s="625">
        <f>SUM(N26:O28)</f>
        <v>0</v>
      </c>
      <c r="O29" s="625"/>
      <c r="P29" s="625">
        <f>SUM(P26:Q28)</f>
        <v>0</v>
      </c>
      <c r="Q29" s="625"/>
      <c r="R29" s="625">
        <f>SUM(R26:S28)</f>
        <v>0</v>
      </c>
      <c r="S29" s="625"/>
      <c r="T29" s="625">
        <f>SUM(T26:U28)</f>
        <v>0</v>
      </c>
      <c r="U29" s="625"/>
      <c r="V29" s="625">
        <f>SUM(V26:W28)</f>
        <v>0</v>
      </c>
      <c r="W29" s="625"/>
      <c r="X29" s="625">
        <f>SUM(X26:Y28)</f>
        <v>0</v>
      </c>
      <c r="Y29" s="625"/>
      <c r="Z29" s="587">
        <f t="shared" si="1"/>
        <v>0</v>
      </c>
      <c r="AA29" s="588"/>
      <c r="AB29" s="589"/>
    </row>
    <row r="30" spans="1:28" x14ac:dyDescent="0.2">
      <c r="A30" s="196" t="s">
        <v>149</v>
      </c>
      <c r="B30" s="191"/>
      <c r="C30" s="191"/>
      <c r="D30" s="191"/>
      <c r="E30" s="191"/>
      <c r="F30" s="191"/>
      <c r="G30" s="192"/>
      <c r="H30" s="625">
        <f>H29+H25</f>
        <v>0</v>
      </c>
      <c r="I30" s="625"/>
      <c r="J30" s="625">
        <f>J29+J25</f>
        <v>0</v>
      </c>
      <c r="K30" s="625"/>
      <c r="L30" s="625">
        <f>L29+L25</f>
        <v>0</v>
      </c>
      <c r="M30" s="625"/>
      <c r="N30" s="625">
        <f>N29+N25</f>
        <v>0</v>
      </c>
      <c r="O30" s="625"/>
      <c r="P30" s="625">
        <f>P29+P25</f>
        <v>0</v>
      </c>
      <c r="Q30" s="625"/>
      <c r="R30" s="625">
        <f>R29+R25</f>
        <v>0</v>
      </c>
      <c r="S30" s="625"/>
      <c r="T30" s="625">
        <f>T29+T25</f>
        <v>0</v>
      </c>
      <c r="U30" s="625"/>
      <c r="V30" s="625">
        <f>V29+V25</f>
        <v>0</v>
      </c>
      <c r="W30" s="625"/>
      <c r="X30" s="625">
        <f>X29+X25</f>
        <v>0</v>
      </c>
      <c r="Y30" s="625"/>
      <c r="Z30" s="587">
        <f t="shared" si="1"/>
        <v>0</v>
      </c>
      <c r="AA30" s="588"/>
      <c r="AB30" s="589"/>
    </row>
    <row r="31" spans="1:28" x14ac:dyDescent="0.2">
      <c r="A31" s="196" t="s">
        <v>150</v>
      </c>
      <c r="B31" s="191"/>
      <c r="C31" s="191"/>
      <c r="D31" s="191"/>
      <c r="E31" s="191"/>
      <c r="F31" s="191"/>
      <c r="G31" s="192"/>
      <c r="H31" s="593">
        <v>0</v>
      </c>
      <c r="I31" s="593"/>
      <c r="J31" s="593">
        <v>0</v>
      </c>
      <c r="K31" s="593"/>
      <c r="L31" s="593">
        <v>0</v>
      </c>
      <c r="M31" s="593"/>
      <c r="N31" s="593">
        <v>0</v>
      </c>
      <c r="O31" s="593"/>
      <c r="P31" s="593">
        <v>0</v>
      </c>
      <c r="Q31" s="593"/>
      <c r="R31" s="593">
        <v>0</v>
      </c>
      <c r="S31" s="593"/>
      <c r="T31" s="593">
        <v>0</v>
      </c>
      <c r="U31" s="593"/>
      <c r="V31" s="593">
        <v>0</v>
      </c>
      <c r="W31" s="593"/>
      <c r="X31" s="593">
        <v>0</v>
      </c>
      <c r="Y31" s="593"/>
      <c r="Z31" s="587">
        <f t="shared" si="1"/>
        <v>0</v>
      </c>
      <c r="AA31" s="588"/>
      <c r="AB31" s="589"/>
    </row>
    <row r="32" spans="1:28" x14ac:dyDescent="0.2">
      <c r="A32" s="196" t="s">
        <v>151</v>
      </c>
      <c r="B32" s="191"/>
      <c r="C32" s="191"/>
      <c r="D32" s="191"/>
      <c r="E32" s="191"/>
      <c r="F32" s="191"/>
      <c r="G32" s="192"/>
      <c r="H32" s="593">
        <v>0</v>
      </c>
      <c r="I32" s="593"/>
      <c r="J32" s="593">
        <v>0</v>
      </c>
      <c r="K32" s="593"/>
      <c r="L32" s="593">
        <v>0</v>
      </c>
      <c r="M32" s="593"/>
      <c r="N32" s="593">
        <v>0</v>
      </c>
      <c r="O32" s="593"/>
      <c r="P32" s="593">
        <v>0</v>
      </c>
      <c r="Q32" s="593"/>
      <c r="R32" s="593">
        <v>0</v>
      </c>
      <c r="S32" s="593"/>
      <c r="T32" s="593">
        <v>0</v>
      </c>
      <c r="U32" s="593"/>
      <c r="V32" s="593">
        <v>0</v>
      </c>
      <c r="W32" s="593"/>
      <c r="X32" s="593">
        <v>0</v>
      </c>
      <c r="Y32" s="593"/>
      <c r="Z32" s="587">
        <f t="shared" si="1"/>
        <v>0</v>
      </c>
      <c r="AA32" s="588"/>
      <c r="AB32" s="589"/>
    </row>
    <row r="33" spans="1:28" x14ac:dyDescent="0.2">
      <c r="A33" s="196" t="s">
        <v>152</v>
      </c>
      <c r="B33" s="191"/>
      <c r="C33" s="191"/>
      <c r="D33" s="191"/>
      <c r="E33" s="191"/>
      <c r="F33" s="191"/>
      <c r="G33" s="192"/>
      <c r="H33" s="625">
        <f>SUM(H31:I32)</f>
        <v>0</v>
      </c>
      <c r="I33" s="625"/>
      <c r="J33" s="625">
        <f>SUM(J31:K32)</f>
        <v>0</v>
      </c>
      <c r="K33" s="625"/>
      <c r="L33" s="625">
        <f>SUM(L31:M32)</f>
        <v>0</v>
      </c>
      <c r="M33" s="625"/>
      <c r="N33" s="625">
        <f>SUM(N31:O32)</f>
        <v>0</v>
      </c>
      <c r="O33" s="625"/>
      <c r="P33" s="625">
        <f>SUM(P31:Q32)</f>
        <v>0</v>
      </c>
      <c r="Q33" s="625"/>
      <c r="R33" s="625">
        <f>SUM(R31:S32)</f>
        <v>0</v>
      </c>
      <c r="S33" s="625"/>
      <c r="T33" s="625">
        <f>SUM(T31:U32)</f>
        <v>0</v>
      </c>
      <c r="U33" s="625"/>
      <c r="V33" s="625">
        <f>SUM(V31:W32)</f>
        <v>0</v>
      </c>
      <c r="W33" s="625"/>
      <c r="X33" s="625">
        <f>SUM(X31:Y32)</f>
        <v>0</v>
      </c>
      <c r="Y33" s="625"/>
      <c r="Z33" s="587">
        <f t="shared" si="1"/>
        <v>0</v>
      </c>
      <c r="AA33" s="588"/>
      <c r="AB33" s="589"/>
    </row>
    <row r="34" spans="1:28" ht="13.5" thickBot="1" x14ac:dyDescent="0.25">
      <c r="A34" s="201" t="str">
        <f>"CASH BALANCE JUNE 30, "&amp;Help!C17+1</f>
        <v>CASH BALANCE JUNE 30, 2012</v>
      </c>
      <c r="B34" s="194"/>
      <c r="C34" s="194"/>
      <c r="D34" s="194"/>
      <c r="E34" s="194"/>
      <c r="F34" s="194"/>
      <c r="G34" s="195"/>
      <c r="H34" s="602">
        <f>H30-H33</f>
        <v>0</v>
      </c>
      <c r="I34" s="602"/>
      <c r="J34" s="602">
        <f>J30-J33</f>
        <v>0</v>
      </c>
      <c r="K34" s="602"/>
      <c r="L34" s="602">
        <f>L30-L33</f>
        <v>0</v>
      </c>
      <c r="M34" s="602"/>
      <c r="N34" s="602">
        <f>N30-N33</f>
        <v>0</v>
      </c>
      <c r="O34" s="602"/>
      <c r="P34" s="602">
        <f>P30-P33</f>
        <v>0</v>
      </c>
      <c r="Q34" s="602"/>
      <c r="R34" s="602">
        <f>R30-R33</f>
        <v>0</v>
      </c>
      <c r="S34" s="602"/>
      <c r="T34" s="602">
        <f>T30-T33</f>
        <v>0</v>
      </c>
      <c r="U34" s="602"/>
      <c r="V34" s="602">
        <f>V30-V33</f>
        <v>0</v>
      </c>
      <c r="W34" s="602"/>
      <c r="X34" s="602">
        <f>X30-X33</f>
        <v>0</v>
      </c>
      <c r="Y34" s="602"/>
      <c r="Z34" s="573">
        <f t="shared" si="1"/>
        <v>0</v>
      </c>
      <c r="AA34" s="574"/>
      <c r="AB34" s="575"/>
    </row>
    <row r="35" spans="1:28" ht="13.5" thickTop="1" x14ac:dyDescent="0.2">
      <c r="A35" s="200" t="s">
        <v>153</v>
      </c>
      <c r="B35" s="198"/>
      <c r="C35" s="198"/>
      <c r="D35" s="198"/>
      <c r="E35" s="198"/>
      <c r="F35" s="198"/>
      <c r="G35" s="199"/>
      <c r="H35" s="599">
        <v>0</v>
      </c>
      <c r="I35" s="599"/>
      <c r="J35" s="599">
        <v>0</v>
      </c>
      <c r="K35" s="599"/>
      <c r="L35" s="599">
        <v>0</v>
      </c>
      <c r="M35" s="599"/>
      <c r="N35" s="599">
        <v>0</v>
      </c>
      <c r="O35" s="599"/>
      <c r="P35" s="599">
        <v>0</v>
      </c>
      <c r="Q35" s="599"/>
      <c r="R35" s="599">
        <v>0</v>
      </c>
      <c r="S35" s="599"/>
      <c r="T35" s="599">
        <v>0</v>
      </c>
      <c r="U35" s="599"/>
      <c r="V35" s="599">
        <v>0</v>
      </c>
      <c r="W35" s="599"/>
      <c r="X35" s="599">
        <v>0</v>
      </c>
      <c r="Y35" s="599"/>
      <c r="Z35" s="567">
        <f t="shared" si="1"/>
        <v>0</v>
      </c>
      <c r="AA35" s="568"/>
      <c r="AB35" s="569"/>
    </row>
    <row r="36" spans="1:28" x14ac:dyDescent="0.2">
      <c r="A36" s="196" t="s">
        <v>46</v>
      </c>
      <c r="B36" s="191"/>
      <c r="C36" s="191"/>
      <c r="D36" s="191"/>
      <c r="E36" s="191"/>
      <c r="F36" s="191"/>
      <c r="G36" s="192"/>
      <c r="H36" s="593">
        <v>0</v>
      </c>
      <c r="I36" s="593"/>
      <c r="J36" s="593">
        <v>0</v>
      </c>
      <c r="K36" s="593"/>
      <c r="L36" s="593">
        <v>0</v>
      </c>
      <c r="M36" s="593"/>
      <c r="N36" s="593">
        <v>0</v>
      </c>
      <c r="O36" s="593"/>
      <c r="P36" s="593">
        <v>0</v>
      </c>
      <c r="Q36" s="593"/>
      <c r="R36" s="593">
        <v>0</v>
      </c>
      <c r="S36" s="593"/>
      <c r="T36" s="593">
        <v>0</v>
      </c>
      <c r="U36" s="593"/>
      <c r="V36" s="593">
        <v>0</v>
      </c>
      <c r="W36" s="593"/>
      <c r="X36" s="593">
        <v>0</v>
      </c>
      <c r="Y36" s="593"/>
      <c r="Z36" s="587">
        <f t="shared" si="1"/>
        <v>0</v>
      </c>
      <c r="AA36" s="588"/>
      <c r="AB36" s="589"/>
    </row>
    <row r="37" spans="1:28" x14ac:dyDescent="0.2">
      <c r="A37" s="196" t="s">
        <v>47</v>
      </c>
      <c r="B37" s="191"/>
      <c r="C37" s="191"/>
      <c r="D37" s="191"/>
      <c r="E37" s="191"/>
      <c r="F37" s="191"/>
      <c r="G37" s="192"/>
      <c r="H37" s="593">
        <v>0</v>
      </c>
      <c r="I37" s="593"/>
      <c r="J37" s="593">
        <v>0</v>
      </c>
      <c r="K37" s="593"/>
      <c r="L37" s="593">
        <v>0</v>
      </c>
      <c r="M37" s="593"/>
      <c r="N37" s="593">
        <v>0</v>
      </c>
      <c r="O37" s="593"/>
      <c r="P37" s="593">
        <v>0</v>
      </c>
      <c r="Q37" s="593"/>
      <c r="R37" s="593">
        <v>0</v>
      </c>
      <c r="S37" s="593"/>
      <c r="T37" s="593">
        <v>0</v>
      </c>
      <c r="U37" s="593"/>
      <c r="V37" s="593">
        <v>0</v>
      </c>
      <c r="W37" s="593"/>
      <c r="X37" s="593">
        <v>0</v>
      </c>
      <c r="Y37" s="593"/>
      <c r="Z37" s="587">
        <f t="shared" si="1"/>
        <v>0</v>
      </c>
      <c r="AA37" s="588"/>
      <c r="AB37" s="589"/>
    </row>
    <row r="38" spans="1:28" x14ac:dyDescent="0.2">
      <c r="A38" s="196" t="s">
        <v>416</v>
      </c>
      <c r="B38" s="191"/>
      <c r="C38" s="191"/>
      <c r="D38" s="191"/>
      <c r="E38" s="191"/>
      <c r="F38" s="191"/>
      <c r="G38" s="192"/>
      <c r="H38" s="625">
        <f>SUM(H35:I37)</f>
        <v>0</v>
      </c>
      <c r="I38" s="625"/>
      <c r="J38" s="625">
        <f>SUM(J35:K37)</f>
        <v>0</v>
      </c>
      <c r="K38" s="625"/>
      <c r="L38" s="625">
        <f>SUM(L35:M37)</f>
        <v>0</v>
      </c>
      <c r="M38" s="625"/>
      <c r="N38" s="625">
        <f>SUM(N35:O37)</f>
        <v>0</v>
      </c>
      <c r="O38" s="625"/>
      <c r="P38" s="625">
        <f>SUM(P35:Q37)</f>
        <v>0</v>
      </c>
      <c r="Q38" s="625"/>
      <c r="R38" s="625">
        <f>SUM(R35:S37)</f>
        <v>0</v>
      </c>
      <c r="S38" s="625"/>
      <c r="T38" s="625">
        <f>SUM(T35:U37)</f>
        <v>0</v>
      </c>
      <c r="U38" s="625"/>
      <c r="V38" s="625">
        <f>SUM(V35:W37)</f>
        <v>0</v>
      </c>
      <c r="W38" s="625"/>
      <c r="X38" s="625">
        <f>SUM(X35:Y37)</f>
        <v>0</v>
      </c>
      <c r="Y38" s="625"/>
      <c r="Z38" s="587">
        <f t="shared" si="1"/>
        <v>0</v>
      </c>
      <c r="AA38" s="588"/>
      <c r="AB38" s="589"/>
    </row>
    <row r="39" spans="1:28" x14ac:dyDescent="0.2">
      <c r="A39" s="202" t="s">
        <v>155</v>
      </c>
      <c r="B39" s="191"/>
      <c r="C39" s="191"/>
      <c r="D39" s="191"/>
      <c r="E39" s="191"/>
      <c r="F39" s="191"/>
      <c r="G39" s="192"/>
      <c r="H39" s="593">
        <v>0</v>
      </c>
      <c r="I39" s="593"/>
      <c r="J39" s="593">
        <v>0</v>
      </c>
      <c r="K39" s="593"/>
      <c r="L39" s="593">
        <v>0</v>
      </c>
      <c r="M39" s="593"/>
      <c r="N39" s="593">
        <v>0</v>
      </c>
      <c r="O39" s="593"/>
      <c r="P39" s="593">
        <v>0</v>
      </c>
      <c r="Q39" s="593"/>
      <c r="R39" s="593">
        <v>0</v>
      </c>
      <c r="S39" s="593"/>
      <c r="T39" s="593">
        <v>0</v>
      </c>
      <c r="U39" s="593"/>
      <c r="V39" s="593">
        <v>0</v>
      </c>
      <c r="W39" s="593"/>
      <c r="X39" s="593">
        <v>0</v>
      </c>
      <c r="Y39" s="593"/>
      <c r="Z39" s="587">
        <f t="shared" si="1"/>
        <v>0</v>
      </c>
      <c r="AA39" s="588"/>
      <c r="AB39" s="589"/>
    </row>
    <row r="40" spans="1:28" ht="13.5" thickBot="1" x14ac:dyDescent="0.25">
      <c r="A40" s="201" t="s">
        <v>417</v>
      </c>
      <c r="B40" s="194"/>
      <c r="C40" s="194"/>
      <c r="D40" s="194"/>
      <c r="E40" s="194"/>
      <c r="F40" s="194"/>
      <c r="G40" s="195"/>
      <c r="H40" s="602">
        <f>H34-H38-H39</f>
        <v>0</v>
      </c>
      <c r="I40" s="602"/>
      <c r="J40" s="602">
        <f>J34-J38-J39</f>
        <v>0</v>
      </c>
      <c r="K40" s="602"/>
      <c r="L40" s="602">
        <f>L34-L38-L39</f>
        <v>0</v>
      </c>
      <c r="M40" s="602"/>
      <c r="N40" s="602">
        <f>N34-N38-N39</f>
        <v>0</v>
      </c>
      <c r="O40" s="602"/>
      <c r="P40" s="602">
        <f>P34-P38-P39</f>
        <v>0</v>
      </c>
      <c r="Q40" s="602"/>
      <c r="R40" s="602">
        <f>R34-R38-R39</f>
        <v>0</v>
      </c>
      <c r="S40" s="602"/>
      <c r="T40" s="602">
        <f>T34-T38-T39</f>
        <v>0</v>
      </c>
      <c r="U40" s="602"/>
      <c r="V40" s="602">
        <f>V34-V38-V39</f>
        <v>0</v>
      </c>
      <c r="W40" s="602"/>
      <c r="X40" s="602">
        <f>X34-X38-X39</f>
        <v>0</v>
      </c>
      <c r="Y40" s="602"/>
      <c r="Z40" s="573">
        <f t="shared" si="1"/>
        <v>0</v>
      </c>
      <c r="AA40" s="574"/>
      <c r="AB40" s="575"/>
    </row>
    <row r="41" spans="1:28" ht="14.25" thickTop="1" thickBot="1" x14ac:dyDescent="0.25">
      <c r="H41" s="690"/>
      <c r="I41" s="690"/>
      <c r="J41" s="690"/>
      <c r="K41" s="690"/>
      <c r="L41" s="690"/>
      <c r="M41" s="690"/>
      <c r="N41" s="690"/>
      <c r="O41" s="690"/>
      <c r="P41" s="690"/>
      <c r="Q41" s="690"/>
      <c r="R41" s="690"/>
      <c r="S41" s="690"/>
      <c r="T41" s="690"/>
      <c r="U41" s="690"/>
      <c r="V41" s="690"/>
      <c r="W41" s="690"/>
      <c r="X41" s="690"/>
      <c r="Y41" s="690"/>
      <c r="Z41" s="691"/>
      <c r="AA41" s="691"/>
      <c r="AB41" s="691"/>
    </row>
    <row r="42" spans="1:28" ht="14.25" thickTop="1" thickBot="1" x14ac:dyDescent="0.25">
      <c r="A42" s="185" t="s">
        <v>430</v>
      </c>
      <c r="B42" s="186"/>
      <c r="C42" s="186"/>
      <c r="D42" s="186"/>
      <c r="E42" s="186"/>
      <c r="F42" s="186"/>
      <c r="G42" s="186"/>
      <c r="H42" s="623" t="str">
        <f>$H$6</f>
        <v>2011-2012</v>
      </c>
      <c r="I42" s="623"/>
      <c r="J42" s="623" t="str">
        <f>$H$6</f>
        <v>2011-2012</v>
      </c>
      <c r="K42" s="623"/>
      <c r="L42" s="623" t="str">
        <f>$H$6</f>
        <v>2011-2012</v>
      </c>
      <c r="M42" s="623"/>
      <c r="N42" s="652" t="str">
        <f>$H$6</f>
        <v>2011-2012</v>
      </c>
      <c r="O42" s="623"/>
      <c r="P42" s="623" t="str">
        <f>$H$6</f>
        <v>2011-2012</v>
      </c>
      <c r="Q42" s="623"/>
      <c r="R42" s="623" t="str">
        <f>$H$6</f>
        <v>2011-2012</v>
      </c>
      <c r="S42" s="623"/>
      <c r="T42" s="623" t="str">
        <f>$H$6</f>
        <v>2011-2012</v>
      </c>
      <c r="U42" s="623"/>
      <c r="V42" s="623" t="str">
        <f>$H$6</f>
        <v>2011-2012</v>
      </c>
      <c r="W42" s="623"/>
      <c r="X42" s="623" t="str">
        <f>$H$6</f>
        <v>2011-2012</v>
      </c>
      <c r="Y42" s="623"/>
      <c r="Z42" s="591"/>
      <c r="AA42" s="591"/>
      <c r="AB42" s="592"/>
    </row>
    <row r="43" spans="1:28" ht="14.25" thickTop="1" thickBot="1" x14ac:dyDescent="0.25">
      <c r="A43" s="183" t="s">
        <v>414</v>
      </c>
      <c r="B43" s="184"/>
      <c r="C43" s="184"/>
      <c r="D43" s="184"/>
      <c r="E43" s="184"/>
      <c r="F43" s="184"/>
      <c r="G43" s="184"/>
      <c r="H43" s="689" t="s">
        <v>40</v>
      </c>
      <c r="I43" s="689"/>
      <c r="J43" s="591" t="s">
        <v>40</v>
      </c>
      <c r="K43" s="591"/>
      <c r="L43" s="591" t="s">
        <v>40</v>
      </c>
      <c r="M43" s="592"/>
      <c r="N43" s="689" t="s">
        <v>40</v>
      </c>
      <c r="O43" s="689"/>
      <c r="P43" s="591" t="s">
        <v>40</v>
      </c>
      <c r="Q43" s="591"/>
      <c r="R43" s="689" t="s">
        <v>40</v>
      </c>
      <c r="S43" s="689"/>
      <c r="T43" s="591" t="s">
        <v>40</v>
      </c>
      <c r="U43" s="591"/>
      <c r="V43" s="689" t="s">
        <v>40</v>
      </c>
      <c r="W43" s="689"/>
      <c r="X43" s="591" t="s">
        <v>40</v>
      </c>
      <c r="Y43" s="591"/>
      <c r="Z43" s="590" t="s">
        <v>158</v>
      </c>
      <c r="AA43" s="591"/>
      <c r="AB43" s="592"/>
    </row>
    <row r="44" spans="1:28" ht="13.5" thickTop="1" x14ac:dyDescent="0.2">
      <c r="A44" s="200" t="str">
        <f>"Warrants Outstanding 6-30-"&amp;Help!C17&amp;" of Year in Caption"</f>
        <v>Warrants Outstanding 6-30-2011 of Year in Caption</v>
      </c>
      <c r="B44" s="198"/>
      <c r="C44" s="198"/>
      <c r="D44" s="198"/>
      <c r="E44" s="198"/>
      <c r="F44" s="198"/>
      <c r="G44" s="199"/>
      <c r="H44" s="593">
        <v>0</v>
      </c>
      <c r="I44" s="593"/>
      <c r="J44" s="593">
        <v>0</v>
      </c>
      <c r="K44" s="593"/>
      <c r="L44" s="593">
        <v>0</v>
      </c>
      <c r="M44" s="593"/>
      <c r="N44" s="593">
        <v>0</v>
      </c>
      <c r="O44" s="593"/>
      <c r="P44" s="593">
        <v>0</v>
      </c>
      <c r="Q44" s="593"/>
      <c r="R44" s="593">
        <v>0</v>
      </c>
      <c r="S44" s="593"/>
      <c r="T44" s="593">
        <v>0</v>
      </c>
      <c r="U44" s="593"/>
      <c r="V44" s="593">
        <v>0</v>
      </c>
      <c r="W44" s="593"/>
      <c r="X44" s="593">
        <v>0</v>
      </c>
      <c r="Y44" s="593"/>
      <c r="Z44" s="567">
        <f t="shared" ref="Z44:Z52" si="2">SUM(H44:Y44)</f>
        <v>0</v>
      </c>
      <c r="AA44" s="568"/>
      <c r="AB44" s="569"/>
    </row>
    <row r="45" spans="1:28" x14ac:dyDescent="0.2">
      <c r="A45" s="196" t="s">
        <v>159</v>
      </c>
      <c r="B45" s="191"/>
      <c r="C45" s="191"/>
      <c r="D45" s="191"/>
      <c r="E45" s="191"/>
      <c r="F45" s="191"/>
      <c r="G45" s="192"/>
      <c r="H45" s="593">
        <v>0</v>
      </c>
      <c r="I45" s="593"/>
      <c r="J45" s="593">
        <v>0</v>
      </c>
      <c r="K45" s="593"/>
      <c r="L45" s="593">
        <v>0</v>
      </c>
      <c r="M45" s="593"/>
      <c r="N45" s="593">
        <v>0</v>
      </c>
      <c r="O45" s="593"/>
      <c r="P45" s="593">
        <v>0</v>
      </c>
      <c r="Q45" s="593"/>
      <c r="R45" s="593">
        <v>0</v>
      </c>
      <c r="S45" s="593"/>
      <c r="T45" s="593">
        <v>0</v>
      </c>
      <c r="U45" s="593"/>
      <c r="V45" s="593">
        <v>0</v>
      </c>
      <c r="W45" s="593"/>
      <c r="X45" s="593">
        <v>0</v>
      </c>
      <c r="Y45" s="593"/>
      <c r="Z45" s="587">
        <f t="shared" si="2"/>
        <v>0</v>
      </c>
      <c r="AA45" s="588"/>
      <c r="AB45" s="589"/>
    </row>
    <row r="46" spans="1:28" ht="13.5" thickBot="1" x14ac:dyDescent="0.25">
      <c r="A46" s="193" t="s">
        <v>158</v>
      </c>
      <c r="B46" s="194"/>
      <c r="C46" s="194"/>
      <c r="D46" s="194"/>
      <c r="E46" s="194"/>
      <c r="F46" s="194"/>
      <c r="G46" s="195"/>
      <c r="H46" s="602">
        <f>SUM(H44:I45)</f>
        <v>0</v>
      </c>
      <c r="I46" s="602"/>
      <c r="J46" s="602">
        <f>SUM(J44:K45)</f>
        <v>0</v>
      </c>
      <c r="K46" s="602"/>
      <c r="L46" s="602">
        <f>SUM(L44:M45)</f>
        <v>0</v>
      </c>
      <c r="M46" s="602"/>
      <c r="N46" s="602">
        <f>SUM(N44:O45)</f>
        <v>0</v>
      </c>
      <c r="O46" s="602"/>
      <c r="P46" s="602">
        <f>SUM(P44:Q45)</f>
        <v>0</v>
      </c>
      <c r="Q46" s="602"/>
      <c r="R46" s="602">
        <f>SUM(R44:S45)</f>
        <v>0</v>
      </c>
      <c r="S46" s="602"/>
      <c r="T46" s="602">
        <f>SUM(T44:U45)</f>
        <v>0</v>
      </c>
      <c r="U46" s="602"/>
      <c r="V46" s="602">
        <f>SUM(V44:W45)</f>
        <v>0</v>
      </c>
      <c r="W46" s="602"/>
      <c r="X46" s="602">
        <f>SUM(X44:Y45)</f>
        <v>0</v>
      </c>
      <c r="Y46" s="602"/>
      <c r="Z46" s="573">
        <f t="shared" si="2"/>
        <v>0</v>
      </c>
      <c r="AA46" s="574"/>
      <c r="AB46" s="575"/>
    </row>
    <row r="47" spans="1:28" ht="13.5" thickTop="1" x14ac:dyDescent="0.2">
      <c r="A47" s="200" t="s">
        <v>160</v>
      </c>
      <c r="B47" s="198"/>
      <c r="C47" s="198"/>
      <c r="D47" s="198"/>
      <c r="E47" s="198"/>
      <c r="F47" s="198"/>
      <c r="G47" s="199"/>
      <c r="H47" s="599">
        <v>0</v>
      </c>
      <c r="I47" s="599"/>
      <c r="J47" s="599">
        <v>0</v>
      </c>
      <c r="K47" s="599"/>
      <c r="L47" s="599">
        <v>0</v>
      </c>
      <c r="M47" s="599"/>
      <c r="N47" s="599">
        <v>0</v>
      </c>
      <c r="O47" s="599"/>
      <c r="P47" s="599">
        <v>0</v>
      </c>
      <c r="Q47" s="599"/>
      <c r="R47" s="599">
        <v>0</v>
      </c>
      <c r="S47" s="599"/>
      <c r="T47" s="599">
        <v>0</v>
      </c>
      <c r="U47" s="599"/>
      <c r="V47" s="599">
        <v>0</v>
      </c>
      <c r="W47" s="599"/>
      <c r="X47" s="599">
        <v>0</v>
      </c>
      <c r="Y47" s="599"/>
      <c r="Z47" s="567">
        <f t="shared" si="2"/>
        <v>0</v>
      </c>
      <c r="AA47" s="568"/>
      <c r="AB47" s="569"/>
    </row>
    <row r="48" spans="1:28" x14ac:dyDescent="0.2">
      <c r="A48" s="196" t="s">
        <v>419</v>
      </c>
      <c r="B48" s="191"/>
      <c r="C48" s="191"/>
      <c r="D48" s="191"/>
      <c r="E48" s="191"/>
      <c r="F48" s="191"/>
      <c r="G48" s="192"/>
      <c r="H48" s="593">
        <v>0</v>
      </c>
      <c r="I48" s="593"/>
      <c r="J48" s="593">
        <v>0</v>
      </c>
      <c r="K48" s="593"/>
      <c r="L48" s="593">
        <v>0</v>
      </c>
      <c r="M48" s="593"/>
      <c r="N48" s="593">
        <v>0</v>
      </c>
      <c r="O48" s="593"/>
      <c r="P48" s="593">
        <v>0</v>
      </c>
      <c r="Q48" s="593"/>
      <c r="R48" s="593">
        <v>0</v>
      </c>
      <c r="S48" s="593"/>
      <c r="T48" s="593">
        <v>0</v>
      </c>
      <c r="U48" s="593"/>
      <c r="V48" s="593">
        <v>0</v>
      </c>
      <c r="W48" s="593"/>
      <c r="X48" s="593">
        <v>0</v>
      </c>
      <c r="Y48" s="593"/>
      <c r="Z48" s="587">
        <f t="shared" si="2"/>
        <v>0</v>
      </c>
      <c r="AA48" s="588"/>
      <c r="AB48" s="589"/>
    </row>
    <row r="49" spans="1:28" x14ac:dyDescent="0.2">
      <c r="A49" s="196" t="s">
        <v>162</v>
      </c>
      <c r="B49" s="191"/>
      <c r="C49" s="191"/>
      <c r="D49" s="191"/>
      <c r="E49" s="191"/>
      <c r="F49" s="191"/>
      <c r="G49" s="192"/>
      <c r="H49" s="593">
        <v>0</v>
      </c>
      <c r="I49" s="593"/>
      <c r="J49" s="593">
        <v>0</v>
      </c>
      <c r="K49" s="593"/>
      <c r="L49" s="593">
        <v>0</v>
      </c>
      <c r="M49" s="593"/>
      <c r="N49" s="593">
        <v>0</v>
      </c>
      <c r="O49" s="593"/>
      <c r="P49" s="593">
        <v>0</v>
      </c>
      <c r="Q49" s="593"/>
      <c r="R49" s="593">
        <v>0</v>
      </c>
      <c r="S49" s="593"/>
      <c r="T49" s="593">
        <v>0</v>
      </c>
      <c r="U49" s="593"/>
      <c r="V49" s="593">
        <v>0</v>
      </c>
      <c r="W49" s="593"/>
      <c r="X49" s="593">
        <v>0</v>
      </c>
      <c r="Y49" s="593"/>
      <c r="Z49" s="587">
        <f t="shared" si="2"/>
        <v>0</v>
      </c>
      <c r="AA49" s="588"/>
      <c r="AB49" s="589"/>
    </row>
    <row r="50" spans="1:28" x14ac:dyDescent="0.2">
      <c r="A50" s="196" t="s">
        <v>163</v>
      </c>
      <c r="B50" s="191"/>
      <c r="C50" s="191"/>
      <c r="D50" s="191"/>
      <c r="E50" s="191"/>
      <c r="F50" s="191"/>
      <c r="G50" s="192"/>
      <c r="H50" s="593">
        <v>0</v>
      </c>
      <c r="I50" s="593"/>
      <c r="J50" s="593">
        <v>0</v>
      </c>
      <c r="K50" s="593"/>
      <c r="L50" s="593">
        <v>0</v>
      </c>
      <c r="M50" s="593"/>
      <c r="N50" s="593">
        <v>0</v>
      </c>
      <c r="O50" s="593"/>
      <c r="P50" s="593">
        <v>0</v>
      </c>
      <c r="Q50" s="593"/>
      <c r="R50" s="593">
        <v>0</v>
      </c>
      <c r="S50" s="593"/>
      <c r="T50" s="593">
        <v>0</v>
      </c>
      <c r="U50" s="593"/>
      <c r="V50" s="593">
        <v>0</v>
      </c>
      <c r="W50" s="593"/>
      <c r="X50" s="593">
        <v>0</v>
      </c>
      <c r="Y50" s="593"/>
      <c r="Z50" s="587">
        <f t="shared" si="2"/>
        <v>0</v>
      </c>
      <c r="AA50" s="588"/>
      <c r="AB50" s="589"/>
    </row>
    <row r="51" spans="1:28" ht="13.5" thickBot="1" x14ac:dyDescent="0.25">
      <c r="A51" s="193" t="s">
        <v>164</v>
      </c>
      <c r="B51" s="194"/>
      <c r="C51" s="194"/>
      <c r="D51" s="194"/>
      <c r="E51" s="194"/>
      <c r="F51" s="194"/>
      <c r="G51" s="195"/>
      <c r="H51" s="629">
        <f>SUM(H47:I50)</f>
        <v>0</v>
      </c>
      <c r="I51" s="629"/>
      <c r="J51" s="629">
        <f>SUM(J47:K50)</f>
        <v>0</v>
      </c>
      <c r="K51" s="629"/>
      <c r="L51" s="629">
        <f>SUM(L47:M50)</f>
        <v>0</v>
      </c>
      <c r="M51" s="629"/>
      <c r="N51" s="629">
        <f>SUM(N47:O50)</f>
        <v>0</v>
      </c>
      <c r="O51" s="629"/>
      <c r="P51" s="629">
        <f>SUM(P47:Q50)</f>
        <v>0</v>
      </c>
      <c r="Q51" s="629"/>
      <c r="R51" s="629">
        <f>SUM(R47:S50)</f>
        <v>0</v>
      </c>
      <c r="S51" s="629"/>
      <c r="T51" s="629">
        <f>SUM(T47:U50)</f>
        <v>0</v>
      </c>
      <c r="U51" s="629"/>
      <c r="V51" s="629">
        <f>SUM(V47:W50)</f>
        <v>0</v>
      </c>
      <c r="W51" s="629"/>
      <c r="X51" s="629">
        <f>SUM(X47:Y50)</f>
        <v>0</v>
      </c>
      <c r="Y51" s="629"/>
      <c r="Z51" s="573">
        <f t="shared" si="2"/>
        <v>0</v>
      </c>
      <c r="AA51" s="574"/>
      <c r="AB51" s="575"/>
    </row>
    <row r="52" spans="1:28" ht="14.25" thickTop="1" thickBot="1" x14ac:dyDescent="0.25">
      <c r="A52" s="203" t="str">
        <f>"BALANCE WARRANTS OUTSTANDING JUNE 30, "&amp;Help!C17+1</f>
        <v>BALANCE WARRANTS OUTSTANDING JUNE 30, 2012</v>
      </c>
      <c r="B52" s="186"/>
      <c r="C52" s="186"/>
      <c r="D52" s="186"/>
      <c r="E52" s="186"/>
      <c r="F52" s="186"/>
      <c r="G52" s="204"/>
      <c r="H52" s="628">
        <f>H46-H51</f>
        <v>0</v>
      </c>
      <c r="I52" s="628"/>
      <c r="J52" s="628">
        <f>J46-J51</f>
        <v>0</v>
      </c>
      <c r="K52" s="628"/>
      <c r="L52" s="628">
        <f>L46-L51</f>
        <v>0</v>
      </c>
      <c r="M52" s="628"/>
      <c r="N52" s="628">
        <f>N46-N51</f>
        <v>0</v>
      </c>
      <c r="O52" s="628"/>
      <c r="P52" s="628">
        <f>P46-P51</f>
        <v>0</v>
      </c>
      <c r="Q52" s="628"/>
      <c r="R52" s="628">
        <f>R46-R51</f>
        <v>0</v>
      </c>
      <c r="S52" s="628"/>
      <c r="T52" s="628">
        <f>T46-T51</f>
        <v>0</v>
      </c>
      <c r="U52" s="628"/>
      <c r="V52" s="628">
        <f>V46-V51</f>
        <v>0</v>
      </c>
      <c r="W52" s="628"/>
      <c r="X52" s="628">
        <f>X46-X51</f>
        <v>0</v>
      </c>
      <c r="Y52" s="628"/>
      <c r="Z52" s="590">
        <f t="shared" si="2"/>
        <v>0</v>
      </c>
      <c r="AA52" s="591"/>
      <c r="AB52" s="592"/>
    </row>
    <row r="53" spans="1:28" ht="13.5" thickTop="1" x14ac:dyDescent="0.2">
      <c r="A53" s="157" t="str">
        <f>'Exhibit K'!A53</f>
        <v>S.A.&amp;I. Form 2651R99 Entity: City Name City, 99</v>
      </c>
      <c r="K53" s="710">
        <f ca="1">Coversheets!$BI$50</f>
        <v>41858.327887268519</v>
      </c>
      <c r="L53" s="710"/>
      <c r="M53" s="710"/>
      <c r="N53" s="205" t="str">
        <f>A53</f>
        <v>S.A.&amp;I. Form 2651R99 Entity: City Name City, 99</v>
      </c>
      <c r="Z53" s="710">
        <f ca="1">Coversheets!$BI$50</f>
        <v>41858.327887268519</v>
      </c>
      <c r="AA53" s="710"/>
      <c r="AB53" s="710"/>
    </row>
  </sheetData>
  <mergeCells count="486">
    <mergeCell ref="H48:I48"/>
    <mergeCell ref="Z49:AB49"/>
    <mergeCell ref="K53:M53"/>
    <mergeCell ref="Z53:AB53"/>
    <mergeCell ref="H51:I51"/>
    <mergeCell ref="J51:K51"/>
    <mergeCell ref="L51:M51"/>
    <mergeCell ref="N51:O51"/>
    <mergeCell ref="X51:Y51"/>
    <mergeCell ref="Z51:AB51"/>
    <mergeCell ref="P51:Q51"/>
    <mergeCell ref="R51:S51"/>
    <mergeCell ref="T51:U51"/>
    <mergeCell ref="V51:W51"/>
    <mergeCell ref="T52:U52"/>
    <mergeCell ref="V52:W52"/>
    <mergeCell ref="X52:Y52"/>
    <mergeCell ref="Z52:AB52"/>
    <mergeCell ref="H52:I52"/>
    <mergeCell ref="J52:K52"/>
    <mergeCell ref="L52:M52"/>
    <mergeCell ref="N52:O52"/>
    <mergeCell ref="P52:Q52"/>
    <mergeCell ref="R52:S52"/>
    <mergeCell ref="H50:I50"/>
    <mergeCell ref="J50:K50"/>
    <mergeCell ref="L50:M50"/>
    <mergeCell ref="N50:O50"/>
    <mergeCell ref="P50:Q50"/>
    <mergeCell ref="R50:S50"/>
    <mergeCell ref="T50:U50"/>
    <mergeCell ref="V50:W50"/>
    <mergeCell ref="X49:Y49"/>
    <mergeCell ref="X50:Y50"/>
    <mergeCell ref="H49:I49"/>
    <mergeCell ref="J49:K49"/>
    <mergeCell ref="L49:M49"/>
    <mergeCell ref="N49:O49"/>
    <mergeCell ref="P49:Q49"/>
    <mergeCell ref="R49:S49"/>
    <mergeCell ref="T49:U49"/>
    <mergeCell ref="V49:W49"/>
    <mergeCell ref="Z50:AB50"/>
    <mergeCell ref="J48:K48"/>
    <mergeCell ref="L48:M48"/>
    <mergeCell ref="N48:O48"/>
    <mergeCell ref="P48:Q48"/>
    <mergeCell ref="R48:S48"/>
    <mergeCell ref="T48:U48"/>
    <mergeCell ref="V48:W48"/>
    <mergeCell ref="X48:Y48"/>
    <mergeCell ref="Z48:AB48"/>
    <mergeCell ref="Z46:AB46"/>
    <mergeCell ref="H47:I47"/>
    <mergeCell ref="J47:K47"/>
    <mergeCell ref="L47:M47"/>
    <mergeCell ref="N47:O47"/>
    <mergeCell ref="P47:Q47"/>
    <mergeCell ref="R47:S47"/>
    <mergeCell ref="T47:U47"/>
    <mergeCell ref="V47:W47"/>
    <mergeCell ref="X47:Y47"/>
    <mergeCell ref="Z47:AB47"/>
    <mergeCell ref="H46:I46"/>
    <mergeCell ref="J46:K46"/>
    <mergeCell ref="L46:M46"/>
    <mergeCell ref="N46:O46"/>
    <mergeCell ref="P46:Q46"/>
    <mergeCell ref="R46:S46"/>
    <mergeCell ref="T46:U46"/>
    <mergeCell ref="V46:W46"/>
    <mergeCell ref="X46:Y46"/>
    <mergeCell ref="Z44:AB44"/>
    <mergeCell ref="H45:I45"/>
    <mergeCell ref="J45:K45"/>
    <mergeCell ref="L45:M45"/>
    <mergeCell ref="N45:O45"/>
    <mergeCell ref="P45:Q45"/>
    <mergeCell ref="R45:S45"/>
    <mergeCell ref="T45:U45"/>
    <mergeCell ref="V45:W45"/>
    <mergeCell ref="X45:Y45"/>
    <mergeCell ref="Z45:AB45"/>
    <mergeCell ref="H44:I44"/>
    <mergeCell ref="J44:K44"/>
    <mergeCell ref="L44:M44"/>
    <mergeCell ref="N44:O44"/>
    <mergeCell ref="P44:Q44"/>
    <mergeCell ref="R44:S44"/>
    <mergeCell ref="T44:U44"/>
    <mergeCell ref="V44:W44"/>
    <mergeCell ref="X44:Y44"/>
    <mergeCell ref="Z42:AB42"/>
    <mergeCell ref="H43:I43"/>
    <mergeCell ref="J43:K43"/>
    <mergeCell ref="L43:M43"/>
    <mergeCell ref="N43:O43"/>
    <mergeCell ref="P43:Q43"/>
    <mergeCell ref="R43:S43"/>
    <mergeCell ref="T43:U43"/>
    <mergeCell ref="V43:W43"/>
    <mergeCell ref="X43:Y43"/>
    <mergeCell ref="Z43:AB43"/>
    <mergeCell ref="H42:I42"/>
    <mergeCell ref="J42:K42"/>
    <mergeCell ref="L42:M42"/>
    <mergeCell ref="N42:O42"/>
    <mergeCell ref="P42:Q42"/>
    <mergeCell ref="R42:S42"/>
    <mergeCell ref="T42:U42"/>
    <mergeCell ref="V42:W42"/>
    <mergeCell ref="X42:Y42"/>
    <mergeCell ref="Z40:AB40"/>
    <mergeCell ref="H41:I41"/>
    <mergeCell ref="J41:K41"/>
    <mergeCell ref="L41:M41"/>
    <mergeCell ref="N41:O41"/>
    <mergeCell ref="P41:Q41"/>
    <mergeCell ref="R41:S41"/>
    <mergeCell ref="T41:U41"/>
    <mergeCell ref="V41:W41"/>
    <mergeCell ref="X41:Y41"/>
    <mergeCell ref="Z41:AB41"/>
    <mergeCell ref="H40:I40"/>
    <mergeCell ref="J40:K40"/>
    <mergeCell ref="L40:M40"/>
    <mergeCell ref="N40:O40"/>
    <mergeCell ref="P40:Q40"/>
    <mergeCell ref="R40:S40"/>
    <mergeCell ref="T40:U40"/>
    <mergeCell ref="V40:W40"/>
    <mergeCell ref="X40:Y40"/>
    <mergeCell ref="Z38:AB38"/>
    <mergeCell ref="H39:I39"/>
    <mergeCell ref="J39:K39"/>
    <mergeCell ref="L39:M39"/>
    <mergeCell ref="N39:O39"/>
    <mergeCell ref="P39:Q39"/>
    <mergeCell ref="R39:S39"/>
    <mergeCell ref="T39:U39"/>
    <mergeCell ref="V39:W39"/>
    <mergeCell ref="X39:Y39"/>
    <mergeCell ref="Z39:AB39"/>
    <mergeCell ref="H38:I38"/>
    <mergeCell ref="J38:K38"/>
    <mergeCell ref="L38:M38"/>
    <mergeCell ref="N38:O38"/>
    <mergeCell ref="P38:Q38"/>
    <mergeCell ref="R38:S38"/>
    <mergeCell ref="T38:U38"/>
    <mergeCell ref="V38:W38"/>
    <mergeCell ref="X38:Y38"/>
    <mergeCell ref="Z36:AB36"/>
    <mergeCell ref="H37:I37"/>
    <mergeCell ref="J37:K37"/>
    <mergeCell ref="L37:M37"/>
    <mergeCell ref="N37:O37"/>
    <mergeCell ref="P37:Q37"/>
    <mergeCell ref="R37:S37"/>
    <mergeCell ref="T37:U37"/>
    <mergeCell ref="V37:W37"/>
    <mergeCell ref="X37:Y37"/>
    <mergeCell ref="Z37:AB37"/>
    <mergeCell ref="H36:I36"/>
    <mergeCell ref="J36:K36"/>
    <mergeCell ref="L36:M36"/>
    <mergeCell ref="N36:O36"/>
    <mergeCell ref="P36:Q36"/>
    <mergeCell ref="R36:S36"/>
    <mergeCell ref="T36:U36"/>
    <mergeCell ref="V36:W36"/>
    <mergeCell ref="X36:Y36"/>
    <mergeCell ref="Z34:AB34"/>
    <mergeCell ref="H35:I35"/>
    <mergeCell ref="J35:K35"/>
    <mergeCell ref="L35:M35"/>
    <mergeCell ref="N35:O35"/>
    <mergeCell ref="P35:Q35"/>
    <mergeCell ref="R35:S35"/>
    <mergeCell ref="T35:U35"/>
    <mergeCell ref="V35:W35"/>
    <mergeCell ref="X35:Y35"/>
    <mergeCell ref="Z35:AB35"/>
    <mergeCell ref="H34:I34"/>
    <mergeCell ref="J34:K34"/>
    <mergeCell ref="L34:M34"/>
    <mergeCell ref="N34:O34"/>
    <mergeCell ref="P34:Q34"/>
    <mergeCell ref="R34:S34"/>
    <mergeCell ref="T34:U34"/>
    <mergeCell ref="V34:W34"/>
    <mergeCell ref="X34:Y34"/>
    <mergeCell ref="Z32:AB32"/>
    <mergeCell ref="H33:I33"/>
    <mergeCell ref="J33:K33"/>
    <mergeCell ref="L33:M33"/>
    <mergeCell ref="N33:O33"/>
    <mergeCell ref="P33:Q33"/>
    <mergeCell ref="R33:S33"/>
    <mergeCell ref="T33:U33"/>
    <mergeCell ref="V33:W33"/>
    <mergeCell ref="X33:Y33"/>
    <mergeCell ref="Z33:AB33"/>
    <mergeCell ref="H32:I32"/>
    <mergeCell ref="J32:K32"/>
    <mergeCell ref="L32:M32"/>
    <mergeCell ref="N32:O32"/>
    <mergeCell ref="P32:Q32"/>
    <mergeCell ref="R32:S32"/>
    <mergeCell ref="T32:U32"/>
    <mergeCell ref="V32:W32"/>
    <mergeCell ref="X32:Y32"/>
    <mergeCell ref="Z30:AB30"/>
    <mergeCell ref="H31:I31"/>
    <mergeCell ref="J31:K31"/>
    <mergeCell ref="L31:M31"/>
    <mergeCell ref="N31:O31"/>
    <mergeCell ref="P31:Q31"/>
    <mergeCell ref="R31:S31"/>
    <mergeCell ref="T31:U31"/>
    <mergeCell ref="V31:W31"/>
    <mergeCell ref="X31:Y31"/>
    <mergeCell ref="Z31:AB31"/>
    <mergeCell ref="H30:I30"/>
    <mergeCell ref="J30:K30"/>
    <mergeCell ref="L30:M30"/>
    <mergeCell ref="N30:O30"/>
    <mergeCell ref="P30:Q30"/>
    <mergeCell ref="R30:S30"/>
    <mergeCell ref="T30:U30"/>
    <mergeCell ref="V30:W30"/>
    <mergeCell ref="X30:Y30"/>
    <mergeCell ref="Z28:AB28"/>
    <mergeCell ref="H29:I29"/>
    <mergeCell ref="J29:K29"/>
    <mergeCell ref="L29:M29"/>
    <mergeCell ref="N29:O29"/>
    <mergeCell ref="P29:Q29"/>
    <mergeCell ref="R29:S29"/>
    <mergeCell ref="T29:U29"/>
    <mergeCell ref="V29:W29"/>
    <mergeCell ref="X29:Y29"/>
    <mergeCell ref="Z29:AB29"/>
    <mergeCell ref="H28:I28"/>
    <mergeCell ref="J28:K28"/>
    <mergeCell ref="L28:M28"/>
    <mergeCell ref="N28:O28"/>
    <mergeCell ref="P28:Q28"/>
    <mergeCell ref="R28:S28"/>
    <mergeCell ref="T28:U28"/>
    <mergeCell ref="V28:W28"/>
    <mergeCell ref="X28:Y28"/>
    <mergeCell ref="Z26:AB26"/>
    <mergeCell ref="H27:I27"/>
    <mergeCell ref="J27:K27"/>
    <mergeCell ref="L27:M27"/>
    <mergeCell ref="N27:O27"/>
    <mergeCell ref="P27:Q27"/>
    <mergeCell ref="R27:S27"/>
    <mergeCell ref="T27:U27"/>
    <mergeCell ref="V27:W27"/>
    <mergeCell ref="X27:Y27"/>
    <mergeCell ref="Z27:AB27"/>
    <mergeCell ref="H26:I26"/>
    <mergeCell ref="J26:K26"/>
    <mergeCell ref="L26:M26"/>
    <mergeCell ref="N26:O26"/>
    <mergeCell ref="P26:Q26"/>
    <mergeCell ref="R26:S26"/>
    <mergeCell ref="T26:U26"/>
    <mergeCell ref="V26:W26"/>
    <mergeCell ref="X26:Y26"/>
    <mergeCell ref="Z24:AB24"/>
    <mergeCell ref="H25:I25"/>
    <mergeCell ref="J25:K25"/>
    <mergeCell ref="L25:M25"/>
    <mergeCell ref="N25:O25"/>
    <mergeCell ref="P25:Q25"/>
    <mergeCell ref="R25:S25"/>
    <mergeCell ref="T25:U25"/>
    <mergeCell ref="V25:W25"/>
    <mergeCell ref="X25:Y25"/>
    <mergeCell ref="Z25:AB25"/>
    <mergeCell ref="H24:I24"/>
    <mergeCell ref="J24:K24"/>
    <mergeCell ref="L24:M24"/>
    <mergeCell ref="N24:O24"/>
    <mergeCell ref="P24:Q24"/>
    <mergeCell ref="R24:S24"/>
    <mergeCell ref="T24:U24"/>
    <mergeCell ref="V24:W24"/>
    <mergeCell ref="X24:Y24"/>
    <mergeCell ref="Z22:AB22"/>
    <mergeCell ref="H23:I23"/>
    <mergeCell ref="J23:K23"/>
    <mergeCell ref="L23:M23"/>
    <mergeCell ref="N23:O23"/>
    <mergeCell ref="P23:Q23"/>
    <mergeCell ref="R23:S23"/>
    <mergeCell ref="T23:U23"/>
    <mergeCell ref="V23:W23"/>
    <mergeCell ref="X23:Y23"/>
    <mergeCell ref="Z23:AB23"/>
    <mergeCell ref="H22:I22"/>
    <mergeCell ref="J22:K22"/>
    <mergeCell ref="L22:M22"/>
    <mergeCell ref="N22:O22"/>
    <mergeCell ref="P22:Q22"/>
    <mergeCell ref="R22:S22"/>
    <mergeCell ref="T22:U22"/>
    <mergeCell ref="V22:W22"/>
    <mergeCell ref="X22:Y22"/>
    <mergeCell ref="Z20:AB20"/>
    <mergeCell ref="H21:I21"/>
    <mergeCell ref="J21:K21"/>
    <mergeCell ref="L21:M21"/>
    <mergeCell ref="N21:O21"/>
    <mergeCell ref="P21:Q21"/>
    <mergeCell ref="R21:S21"/>
    <mergeCell ref="T21:U21"/>
    <mergeCell ref="V21:W21"/>
    <mergeCell ref="X21:Y21"/>
    <mergeCell ref="Z21:AB21"/>
    <mergeCell ref="H20:I20"/>
    <mergeCell ref="J20:K20"/>
    <mergeCell ref="L20:M20"/>
    <mergeCell ref="N20:O20"/>
    <mergeCell ref="P20:Q20"/>
    <mergeCell ref="R20:S20"/>
    <mergeCell ref="T20:U20"/>
    <mergeCell ref="V20:W20"/>
    <mergeCell ref="X20:Y20"/>
    <mergeCell ref="Z18:AB18"/>
    <mergeCell ref="H19:I19"/>
    <mergeCell ref="J19:K19"/>
    <mergeCell ref="L19:M19"/>
    <mergeCell ref="N19:O19"/>
    <mergeCell ref="P19:Q19"/>
    <mergeCell ref="R19:S19"/>
    <mergeCell ref="T19:U19"/>
    <mergeCell ref="V19:W19"/>
    <mergeCell ref="X19:Y19"/>
    <mergeCell ref="Z19:AB19"/>
    <mergeCell ref="H18:I18"/>
    <mergeCell ref="J18:K18"/>
    <mergeCell ref="L18:M18"/>
    <mergeCell ref="N18:O18"/>
    <mergeCell ref="P18:Q18"/>
    <mergeCell ref="R18:S18"/>
    <mergeCell ref="T18:U18"/>
    <mergeCell ref="V18:W18"/>
    <mergeCell ref="X18:Y18"/>
    <mergeCell ref="Z16:AB16"/>
    <mergeCell ref="H17:I17"/>
    <mergeCell ref="J17:K17"/>
    <mergeCell ref="L17:M17"/>
    <mergeCell ref="N17:O17"/>
    <mergeCell ref="P17:Q17"/>
    <mergeCell ref="R17:S17"/>
    <mergeCell ref="T17:U17"/>
    <mergeCell ref="V17:W17"/>
    <mergeCell ref="X17:Y17"/>
    <mergeCell ref="Z17:AB17"/>
    <mergeCell ref="H16:I16"/>
    <mergeCell ref="J16:K16"/>
    <mergeCell ref="L16:M16"/>
    <mergeCell ref="N16:O16"/>
    <mergeCell ref="P16:Q16"/>
    <mergeCell ref="R16:S16"/>
    <mergeCell ref="T16:U16"/>
    <mergeCell ref="V16:W16"/>
    <mergeCell ref="X16:Y16"/>
    <mergeCell ref="Z14:AB14"/>
    <mergeCell ref="H15:I15"/>
    <mergeCell ref="J15:K15"/>
    <mergeCell ref="L15:M15"/>
    <mergeCell ref="N15:O15"/>
    <mergeCell ref="P15:Q15"/>
    <mergeCell ref="R15:S15"/>
    <mergeCell ref="T15:U15"/>
    <mergeCell ref="V15:W15"/>
    <mergeCell ref="X15:Y15"/>
    <mergeCell ref="Z15:AB15"/>
    <mergeCell ref="H14:I14"/>
    <mergeCell ref="J14:K14"/>
    <mergeCell ref="L14:M14"/>
    <mergeCell ref="N14:O14"/>
    <mergeCell ref="P14:Q14"/>
    <mergeCell ref="R14:S14"/>
    <mergeCell ref="T14:U14"/>
    <mergeCell ref="V14:W14"/>
    <mergeCell ref="X14:Y14"/>
    <mergeCell ref="Z12:AB12"/>
    <mergeCell ref="H13:I13"/>
    <mergeCell ref="J13:K13"/>
    <mergeCell ref="L13:M13"/>
    <mergeCell ref="N13:O13"/>
    <mergeCell ref="P13:Q13"/>
    <mergeCell ref="R13:S13"/>
    <mergeCell ref="T13:U13"/>
    <mergeCell ref="V13:W13"/>
    <mergeCell ref="X13:Y13"/>
    <mergeCell ref="Z13:AB13"/>
    <mergeCell ref="H12:I12"/>
    <mergeCell ref="J12:K12"/>
    <mergeCell ref="L12:M12"/>
    <mergeCell ref="N12:O12"/>
    <mergeCell ref="P12:Q12"/>
    <mergeCell ref="R12:S12"/>
    <mergeCell ref="T12:U12"/>
    <mergeCell ref="V12:W12"/>
    <mergeCell ref="X12:Y12"/>
    <mergeCell ref="Z10:AB10"/>
    <mergeCell ref="H11:I11"/>
    <mergeCell ref="J11:K11"/>
    <mergeCell ref="L11:M11"/>
    <mergeCell ref="N11:O11"/>
    <mergeCell ref="P11:Q11"/>
    <mergeCell ref="R11:S11"/>
    <mergeCell ref="T11:U11"/>
    <mergeCell ref="V11:W11"/>
    <mergeCell ref="X11:Y11"/>
    <mergeCell ref="Z11:AB11"/>
    <mergeCell ref="H10:I10"/>
    <mergeCell ref="J10:K10"/>
    <mergeCell ref="L10:M10"/>
    <mergeCell ref="N10:O10"/>
    <mergeCell ref="P10:Q10"/>
    <mergeCell ref="R10:S10"/>
    <mergeCell ref="T10:U10"/>
    <mergeCell ref="V10:W10"/>
    <mergeCell ref="X10:Y10"/>
    <mergeCell ref="Z8:AB8"/>
    <mergeCell ref="H9:I9"/>
    <mergeCell ref="J9:K9"/>
    <mergeCell ref="L9:M9"/>
    <mergeCell ref="N9:O9"/>
    <mergeCell ref="P9:Q9"/>
    <mergeCell ref="R9:S9"/>
    <mergeCell ref="T9:U9"/>
    <mergeCell ref="V9:W9"/>
    <mergeCell ref="X9:Y9"/>
    <mergeCell ref="Z9:AB9"/>
    <mergeCell ref="H8:I8"/>
    <mergeCell ref="J8:K8"/>
    <mergeCell ref="L8:M8"/>
    <mergeCell ref="N8:O8"/>
    <mergeCell ref="P8:Q8"/>
    <mergeCell ref="R8:S8"/>
    <mergeCell ref="T8:U8"/>
    <mergeCell ref="V8:W8"/>
    <mergeCell ref="X8:Y8"/>
    <mergeCell ref="Z6:AB6"/>
    <mergeCell ref="H7:I7"/>
    <mergeCell ref="J7:K7"/>
    <mergeCell ref="L7:M7"/>
    <mergeCell ref="N7:O7"/>
    <mergeCell ref="P7:Q7"/>
    <mergeCell ref="R7:S7"/>
    <mergeCell ref="T7:U7"/>
    <mergeCell ref="V7:W7"/>
    <mergeCell ref="X7:Y7"/>
    <mergeCell ref="Z7:AB7"/>
    <mergeCell ref="H6:I6"/>
    <mergeCell ref="J6:K6"/>
    <mergeCell ref="L6:M6"/>
    <mergeCell ref="N6:O6"/>
    <mergeCell ref="P6:Q6"/>
    <mergeCell ref="R6:S6"/>
    <mergeCell ref="T6:U6"/>
    <mergeCell ref="V6:W6"/>
    <mergeCell ref="X6:Y6"/>
    <mergeCell ref="A1:M1"/>
    <mergeCell ref="N1:AB1"/>
    <mergeCell ref="A2:M2"/>
    <mergeCell ref="N2:AB2"/>
    <mergeCell ref="H5:I5"/>
    <mergeCell ref="J5:K5"/>
    <mergeCell ref="L5:M5"/>
    <mergeCell ref="N5:O5"/>
    <mergeCell ref="P5:Q5"/>
    <mergeCell ref="R5:S5"/>
    <mergeCell ref="T5:U5"/>
    <mergeCell ref="V5:W5"/>
    <mergeCell ref="X5:Y5"/>
    <mergeCell ref="Z5:AB5"/>
  </mergeCells>
  <phoneticPr fontId="0" type="noConversion"/>
  <pageMargins left="0.25" right="0.25" top="0.75" bottom="0.75" header="0.3" footer="0.3"/>
  <pageSetup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Help</vt:lpstr>
      <vt:lpstr>Coversheets</vt:lpstr>
      <vt:lpstr>Exhibit A</vt:lpstr>
      <vt:lpstr>Exhibit G</vt:lpstr>
      <vt:lpstr>Exhibit H</vt:lpstr>
      <vt:lpstr>Exhibit I</vt:lpstr>
      <vt:lpstr>Exhibit J</vt:lpstr>
      <vt:lpstr>Exhibit K</vt:lpstr>
      <vt:lpstr>Exhibit L</vt:lpstr>
      <vt:lpstr>Exhibit Y</vt:lpstr>
      <vt:lpstr>Exhibit Z</vt:lpstr>
      <vt:lpstr>Exhibit KK</vt:lpstr>
      <vt:lpstr>Coversheets!Print_Area</vt:lpstr>
      <vt:lpstr>'Exhibit A'!Print_Area</vt:lpstr>
      <vt:lpstr>'Exhibit G'!Print_Area</vt:lpstr>
      <vt:lpstr>'Exhibit H'!Print_Area</vt:lpstr>
      <vt:lpstr>'Exhibit Z'!Print_Area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 Auditor</dc:title>
  <dc:subject>City &amp; Town Budget</dc:subject>
  <dc:creator/>
  <cp:keywords>Oklahoma City Town Budget</cp:keywords>
  <cp:lastModifiedBy/>
  <dcterms:created xsi:type="dcterms:W3CDTF">2011-02-07T18:43:59Z</dcterms:created>
  <dcterms:modified xsi:type="dcterms:W3CDTF">2014-08-07T12:53:14Z</dcterms:modified>
</cp:coreProperties>
</file>